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hildurb\Desktop\"/>
    </mc:Choice>
  </mc:AlternateContent>
  <xr:revisionPtr revIDLastSave="0" documentId="8_{2D335BA0-3E64-43B1-9A09-4D440F8F83EA}" xr6:coauthVersionLast="47" xr6:coauthVersionMax="47" xr10:uidLastSave="{00000000-0000-0000-0000-000000000000}"/>
  <bookViews>
    <workbookView xWindow="-110" yWindow="-110" windowWidth="19420" windowHeight="10420" activeTab="2" xr2:uid="{00000000-000D-0000-FFFF-FFFF00000000}"/>
  </bookViews>
  <sheets>
    <sheet name="Niðurstaða 21112_ tilboðskrá 1" sheetId="1" r:id="rId1"/>
    <sheet name="Niðurstaða 21112_tilboðskrá 2" sheetId="2" r:id="rId2"/>
    <sheet name="Niðurstaða 21112_tilboðsskrá 3" sheetId="3" r:id="rId3"/>
  </sheets>
  <externalReferences>
    <externalReference r:id="rId4"/>
    <externalReference r:id="rId5"/>
  </externalReferences>
  <definedNames>
    <definedName name="Flokkar">[1]Sheet1!$F$61:$F$87</definedName>
    <definedName name="OLE_LINK8" localSheetId="0">'Niðurstaða 21112_ tilboðskrá 1'!#REF!</definedName>
    <definedName name="OLE_LINK8" localSheetId="1">'Niðurstaða 21112_tilboðskrá 2'!$B$2</definedName>
    <definedName name="OLE_LINK8" localSheetId="2">'Niðurstaða 21112_tilboðsskrá 3'!#REF!</definedName>
    <definedName name="Samningstegund1">[1]Sheet1!$D$61:$D$67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0" i="3" l="1"/>
  <c r="O119" i="3"/>
  <c r="O118" i="3"/>
  <c r="O117" i="3"/>
  <c r="O116" i="3"/>
  <c r="O115" i="3"/>
  <c r="O114" i="3"/>
  <c r="O113" i="3"/>
  <c r="O112" i="3"/>
  <c r="O111" i="3"/>
  <c r="O110" i="3"/>
  <c r="O109" i="3"/>
  <c r="O108" i="3"/>
  <c r="O107" i="3"/>
  <c r="O104" i="3"/>
  <c r="O103" i="3"/>
  <c r="O102" i="3"/>
  <c r="O101" i="3"/>
  <c r="O100" i="3"/>
  <c r="O99" i="3"/>
  <c r="O98" i="3"/>
  <c r="O97" i="3"/>
  <c r="O96" i="3"/>
  <c r="O95" i="3"/>
  <c r="O91" i="3"/>
  <c r="O90" i="3"/>
  <c r="O89" i="3"/>
  <c r="O88" i="3"/>
  <c r="O87" i="3"/>
  <c r="O86" i="3"/>
  <c r="O85" i="3"/>
  <c r="O84" i="3"/>
  <c r="O83" i="3"/>
  <c r="O82" i="3"/>
  <c r="O79" i="3"/>
  <c r="O78" i="3"/>
  <c r="O75" i="3"/>
  <c r="O74" i="3"/>
  <c r="O73" i="3"/>
  <c r="O71" i="3"/>
  <c r="O70" i="3"/>
  <c r="O69" i="3"/>
  <c r="O67" i="3"/>
  <c r="O66" i="3"/>
  <c r="O65" i="3"/>
  <c r="O64" i="3"/>
  <c r="O63" i="3"/>
  <c r="O62" i="3"/>
  <c r="O61" i="3"/>
  <c r="O60" i="3"/>
  <c r="O59" i="3"/>
  <c r="O58" i="3"/>
  <c r="O54" i="3"/>
  <c r="O51" i="3"/>
  <c r="O50" i="3"/>
  <c r="O49" i="3"/>
  <c r="O47" i="3"/>
  <c r="O46" i="3"/>
  <c r="O45" i="3"/>
  <c r="O44" i="3"/>
  <c r="O43" i="3"/>
  <c r="O42" i="3"/>
  <c r="O38" i="3"/>
  <c r="O35" i="3"/>
  <c r="O34" i="3"/>
  <c r="O33" i="3"/>
  <c r="O31" i="3"/>
  <c r="O30" i="3"/>
  <c r="O29" i="3"/>
  <c r="O28" i="3"/>
  <c r="O27" i="3"/>
  <c r="O26" i="3"/>
  <c r="O22" i="3"/>
  <c r="O19" i="3"/>
  <c r="O18" i="3"/>
  <c r="O17" i="3"/>
  <c r="O15" i="3"/>
  <c r="O14" i="3"/>
  <c r="O13" i="3"/>
  <c r="O12" i="3"/>
  <c r="O11" i="3"/>
  <c r="O10" i="3"/>
  <c r="O68" i="2"/>
  <c r="O70" i="2" s="1"/>
  <c r="O67" i="2"/>
  <c r="O58" i="2"/>
  <c r="O57" i="2"/>
  <c r="O59" i="2" s="1"/>
  <c r="O56" i="2"/>
  <c r="O45" i="2"/>
  <c r="O47" i="2" s="1"/>
  <c r="O44" i="2"/>
  <c r="O35" i="2"/>
  <c r="O34" i="2"/>
  <c r="O36" i="2" s="1"/>
  <c r="O33" i="2"/>
  <c r="O24" i="2"/>
  <c r="O23" i="2"/>
  <c r="O26" i="2" s="1"/>
  <c r="O22" i="2"/>
  <c r="O12" i="2"/>
  <c r="O14" i="2" s="1"/>
  <c r="O16" i="2" s="1"/>
  <c r="O17" i="2" s="1"/>
  <c r="O11" i="2"/>
  <c r="D48" i="1"/>
  <c r="D47" i="1"/>
  <c r="D46" i="1"/>
  <c r="D45" i="1"/>
  <c r="O13" i="2" l="1"/>
  <c r="O25" i="2"/>
  <c r="O28" i="2" s="1"/>
  <c r="O38" i="2"/>
  <c r="O39" i="2" s="1"/>
  <c r="O37" i="2"/>
  <c r="O72" i="2"/>
  <c r="O73" i="2" s="1"/>
  <c r="O71" i="2"/>
  <c r="O48" i="2"/>
  <c r="O49" i="2"/>
  <c r="O50" i="2" s="1"/>
  <c r="O61" i="2"/>
  <c r="O62" i="2" s="1"/>
  <c r="O60" i="2"/>
  <c r="O15" i="2"/>
  <c r="O27" i="2"/>
  <c r="O69" i="2"/>
  <c r="O46" i="2"/>
</calcChain>
</file>

<file path=xl/sharedStrings.xml><?xml version="1.0" encoding="utf-8"?>
<sst xmlns="http://schemas.openxmlformats.org/spreadsheetml/2006/main" count="2300" uniqueCount="288">
  <si>
    <t>Niðurstaða í útboði 21112, Ýmis lyf 50, tilboðsskrá 1</t>
  </si>
  <si>
    <t xml:space="preserve">Niðurstaða miðast við lið I. í kafla 1.4.1.1. og þau tilboð sem uppfyllltu hæfiskröfur útboðsins og allar skal kröfur útboðsins. </t>
  </si>
  <si>
    <t>ATC flokkur</t>
  </si>
  <si>
    <t>NVN</t>
  </si>
  <si>
    <t>Virkt innihaldsefni</t>
  </si>
  <si>
    <t>Heiti lyfs</t>
  </si>
  <si>
    <t>Markaðsleyfishafi</t>
  </si>
  <si>
    <t>Lyfjaform</t>
  </si>
  <si>
    <t>Styrkur</t>
  </si>
  <si>
    <t>Styrkeining</t>
  </si>
  <si>
    <t xml:space="preserve">Magn </t>
  </si>
  <si>
    <t xml:space="preserve">Magneining (stk/g/ml/hgl osfrv) </t>
  </si>
  <si>
    <t>Fjöldi í pakkningu</t>
  </si>
  <si>
    <t>Pakkning</t>
  </si>
  <si>
    <t>Stig</t>
  </si>
  <si>
    <t>Bjóðandi</t>
  </si>
  <si>
    <t xml:space="preserve">L04AA29 </t>
  </si>
  <si>
    <t>591405</t>
  </si>
  <si>
    <t>tofacitinib</t>
  </si>
  <si>
    <t>Xeljanz</t>
  </si>
  <si>
    <t>Pfizer Limited</t>
  </si>
  <si>
    <t>filmhtfl</t>
  </si>
  <si>
    <t>mg</t>
  </si>
  <si>
    <t>stk</t>
  </si>
  <si>
    <t>þpakki</t>
  </si>
  <si>
    <t>Pfizer/Icepharma</t>
  </si>
  <si>
    <t>128750</t>
  </si>
  <si>
    <t>L04AA32</t>
  </si>
  <si>
    <t>139604</t>
  </si>
  <si>
    <t>apremilast</t>
  </si>
  <si>
    <t>Otezla</t>
  </si>
  <si>
    <t>Amgen Europe B.V.</t>
  </si>
  <si>
    <t>Vistor /Amgen</t>
  </si>
  <si>
    <t>477099</t>
  </si>
  <si>
    <t>10+20+30 mg upphafs.pkn</t>
  </si>
  <si>
    <t>L04AA37</t>
  </si>
  <si>
    <t>407393</t>
  </si>
  <si>
    <t>baricitinib</t>
  </si>
  <si>
    <t>Olumiant</t>
  </si>
  <si>
    <t>Eli Lilly</t>
  </si>
  <si>
    <t>Tafla</t>
  </si>
  <si>
    <t>Icepharma / Eli Lilly</t>
  </si>
  <si>
    <t>579910</t>
  </si>
  <si>
    <t xml:space="preserve">stk </t>
  </si>
  <si>
    <t xml:space="preserve">bpakki </t>
  </si>
  <si>
    <t>L04AC05</t>
  </si>
  <si>
    <t>093827</t>
  </si>
  <si>
    <t>ustekinumabum</t>
  </si>
  <si>
    <t>Stelara</t>
  </si>
  <si>
    <t>Janssen-Cilag International N.V.</t>
  </si>
  <si>
    <t>stl</t>
  </si>
  <si>
    <t>mg/spr</t>
  </si>
  <si>
    <t>ml</t>
  </si>
  <si>
    <t>áf.spr</t>
  </si>
  <si>
    <t>Vistor / Jansen-Cilag</t>
  </si>
  <si>
    <t>093838</t>
  </si>
  <si>
    <t>184205</t>
  </si>
  <si>
    <t>irþ</t>
  </si>
  <si>
    <t>hgl</t>
  </si>
  <si>
    <t>L04AC07</t>
  </si>
  <si>
    <t>170062</t>
  </si>
  <si>
    <t>tocilizumabum</t>
  </si>
  <si>
    <t>RoActemra</t>
  </si>
  <si>
    <t xml:space="preserve">Roche Registration GmbH </t>
  </si>
  <si>
    <t>mg/ml</t>
  </si>
  <si>
    <t>hettuglas</t>
  </si>
  <si>
    <t>Icepharma/Roche</t>
  </si>
  <si>
    <t>170085</t>
  </si>
  <si>
    <t>170107</t>
  </si>
  <si>
    <t>063926</t>
  </si>
  <si>
    <t>áfylltar sprautur</t>
  </si>
  <si>
    <t>577505</t>
  </si>
  <si>
    <t>áfylltir lyfjapennar</t>
  </si>
  <si>
    <t>L04AC10</t>
  </si>
  <si>
    <t>555196</t>
  </si>
  <si>
    <t>secukinumabum</t>
  </si>
  <si>
    <t>Cosentyx</t>
  </si>
  <si>
    <t>Novartis Europharm Ltd.</t>
  </si>
  <si>
    <t>áf-penni</t>
  </si>
  <si>
    <t>pakki</t>
  </si>
  <si>
    <t>Vistor hf /Novartis</t>
  </si>
  <si>
    <t>L04AC12</t>
  </si>
  <si>
    <t>588134</t>
  </si>
  <si>
    <t>brodalumab</t>
  </si>
  <si>
    <t>Kyntheum</t>
  </si>
  <si>
    <t>LEO Pharma</t>
  </si>
  <si>
    <t>Lausn í áfylltri sprautu</t>
  </si>
  <si>
    <t>Vistor hf / Leo</t>
  </si>
  <si>
    <t>L04AC13</t>
  </si>
  <si>
    <t>168388</t>
  </si>
  <si>
    <t>Iksekizumab</t>
  </si>
  <si>
    <t>Taltz</t>
  </si>
  <si>
    <t>Penni</t>
  </si>
  <si>
    <t>L04AC16</t>
  </si>
  <si>
    <t>402801</t>
  </si>
  <si>
    <t>guselkumab</t>
  </si>
  <si>
    <t>Tremfya</t>
  </si>
  <si>
    <t>áfspr</t>
  </si>
  <si>
    <t>502843</t>
  </si>
  <si>
    <t>áfpen</t>
  </si>
  <si>
    <t>S01LA05</t>
  </si>
  <si>
    <t>126803</t>
  </si>
  <si>
    <t>afiliberceptum</t>
  </si>
  <si>
    <t>Eylea</t>
  </si>
  <si>
    <t>Bayer AG</t>
  </si>
  <si>
    <t>Hettuglös</t>
  </si>
  <si>
    <t>Bayer AG/Icepharma</t>
  </si>
  <si>
    <t>S01LA06</t>
  </si>
  <si>
    <t>113179</t>
  </si>
  <si>
    <t xml:space="preserve">brolucizumab </t>
  </si>
  <si>
    <t>Beovu</t>
  </si>
  <si>
    <t>áfyllt sprauta</t>
  </si>
  <si>
    <t>askja</t>
  </si>
  <si>
    <t>Ekki bárust boð í eftirfarandi ATC flokka / lyf</t>
  </si>
  <si>
    <t>L04AA24</t>
  </si>
  <si>
    <t>abataceptum</t>
  </si>
  <si>
    <t>L04AA26</t>
  </si>
  <si>
    <t>belimumabum</t>
  </si>
  <si>
    <t>L04AA33</t>
  </si>
  <si>
    <t>vedolizumab</t>
  </si>
  <si>
    <t>L04AC03</t>
  </si>
  <si>
    <t>anakinrum</t>
  </si>
  <si>
    <t>Niðurstaða í útboði 21112, Ýmis lyf 50, tilboðsskrá 2</t>
  </si>
  <si>
    <t xml:space="preserve">Niðurstaða miðast við lið II. í kafla 1.4.1.1. og þau tilboð sem uppfyllltu hæfiskröfur útboðsins og allar skal kröfur útboðsins. </t>
  </si>
  <si>
    <t>Tilboð í lyf í ATC flokki L04AB</t>
  </si>
  <si>
    <t>Innihaldsefni</t>
  </si>
  <si>
    <t>Framleiðandi</t>
  </si>
  <si>
    <t>Ábending</t>
  </si>
  <si>
    <t>Ráðlagður skammtur</t>
  </si>
  <si>
    <t>Magn</t>
  </si>
  <si>
    <t xml:space="preserve">Mageining (stk/g/ml/hgl osfrv) </t>
  </si>
  <si>
    <t>Meðalskammtur infliximab á LSH á árinu 2019</t>
  </si>
  <si>
    <t>Röðun</t>
  </si>
  <si>
    <t>Athugasemdir</t>
  </si>
  <si>
    <t>Iktsýki</t>
  </si>
  <si>
    <t>L04AB02</t>
  </si>
  <si>
    <t>187067</t>
  </si>
  <si>
    <t>Flixabi</t>
  </si>
  <si>
    <t>infliximab</t>
  </si>
  <si>
    <t>Biogen</t>
  </si>
  <si>
    <t>3 mg/kg gefið í æð í viku 0,2,6 og síðan á 8 vikna fresti. Meðalskammtur infliximab í þessari ábendingu á árinu 2019 var um 277 mg sem er lagður til grundvallar við útreikninga á meðferðarkostnaði</t>
  </si>
  <si>
    <t>Biogen/Icepharma</t>
  </si>
  <si>
    <t>3 mg/kg á 8 vikna fresti  2. árið (277 mg)</t>
  </si>
  <si>
    <t>171486</t>
  </si>
  <si>
    <t>Remsíma</t>
  </si>
  <si>
    <t>Celltrion Healthcare Hungary Kft.</t>
  </si>
  <si>
    <t>St/Irþ</t>
  </si>
  <si>
    <t>Hgl</t>
  </si>
  <si>
    <t>Vistor hf - fh Orion Corporation</t>
  </si>
  <si>
    <t>197320</t>
  </si>
  <si>
    <t>Inflectra</t>
  </si>
  <si>
    <t>Hospira Zagreb d.o.o</t>
  </si>
  <si>
    <t>Pfizer / Icepharma</t>
  </si>
  <si>
    <t>145077</t>
  </si>
  <si>
    <t>Remicade</t>
  </si>
  <si>
    <t>Janssen Biologics B.V., Einsteinweg 101 2333 CB Leiden, Holland</t>
  </si>
  <si>
    <t>irs</t>
  </si>
  <si>
    <t>100</t>
  </si>
  <si>
    <t>1</t>
  </si>
  <si>
    <t>Vistor hf. / MSD</t>
  </si>
  <si>
    <t>Hryggikt</t>
  </si>
  <si>
    <t xml:space="preserve">5 mg/kg, gefið í æð  í viku 0,2,6 og síðan á 6-8 vikna fresti, meðalskammtur infliximab í þessari ábendingu á árinu 2019 var um 294 mg  á 8 vikna fresti sem er lagður til grundvallar við útreikninga </t>
  </si>
  <si>
    <t>5 mg/kg, gefið í æð  á 6-8 vikna fresti 2. árið (294 mg á 8 vikna fresti)</t>
  </si>
  <si>
    <t>Sóraliðagigt</t>
  </si>
  <si>
    <t>5 mg/kg, gefið í æð  í viku 0,2,6 og síðan á 8 vikna fresti, meðalskammtur infliximab í þessari ábendingu á árinu 2019 var um 308 mg sem er lagður til grundvallar við útreikninga á meðferðarkostnaði</t>
  </si>
  <si>
    <t>5 mg/kg, gefið í æð  á 8 vikna fresti 2. árið (308 mg)</t>
  </si>
  <si>
    <t>Sóri</t>
  </si>
  <si>
    <t>5 mg/kg gefið sem innrennsli í bláæð í viku 0,2,6 og síðan á 8 vikna fresti, meðalskammtur infliximab í þessari ábendingu á árinu 2019 var um 357 mg sem er lagður til grundvallar við útreikninga á meðferðarkostnaði</t>
  </si>
  <si>
    <t>5 mg/kg gefið sem innrennsli í bláæð  á 8 vikna fresti 2. árið (357 mg)</t>
  </si>
  <si>
    <t>Crohn's</t>
  </si>
  <si>
    <t>5 mg/kg gefið sem innrennsli íbláæð í viku 0,2,6 og síðan á 8 vikna fresti, meðalskammtur infliximab í þessari ábendingu á árinu 2019 var um 453 mg sem er lagður til grundvallar við útreikninga á meðferðarkostnaði</t>
  </si>
  <si>
    <t>5 mg/kg gefið sem innrennsli íbláæð á 8 vikna fresti 2. árið (453 mg)</t>
  </si>
  <si>
    <t>Sáraristilbólga</t>
  </si>
  <si>
    <t>5 mg/kg gefið sem innrennsli íbláæð í viku 0,2,6 og síðan á 8 vikna fresti, meðalskammtur infliximab í þessari ábendingu á árinu 2019 var um 460 mg sem er lagður til grundvallar við útreikninga</t>
  </si>
  <si>
    <t>5 mg/kg gefið sem innrennsli í bláæð  á 8 vikna fresti 2. árið (460 mg)</t>
  </si>
  <si>
    <t>Niðurstaða í útboði 21112, Ýmis lyf 50, tilboðsskrá 3</t>
  </si>
  <si>
    <t xml:space="preserve">Niðurstaða miðast við lið III. í kafla 1.4.1.1. og þau tilboð sem uppfyllltu hæfiskröfur útboðsins og allar skal kröfur útboðsins. </t>
  </si>
  <si>
    <t>Tilboð í lyf í ATC flokki L04AB og L04AA32, L04AC05,  L04AC10, L04AC12, L04AC13 og L04AC16 í Sóra</t>
  </si>
  <si>
    <t>Fjöldi notaðra eininga á ári</t>
  </si>
  <si>
    <t xml:space="preserve">Stig </t>
  </si>
  <si>
    <t>L04AB04</t>
  </si>
  <si>
    <t>458266</t>
  </si>
  <si>
    <t>Imraldi</t>
  </si>
  <si>
    <t>adalímúmab</t>
  </si>
  <si>
    <t>40 mg s.c. aðra hverja viku</t>
  </si>
  <si>
    <t>lausn í áf.lyfjapenni</t>
  </si>
  <si>
    <t>áf. Lyfjapenni</t>
  </si>
  <si>
    <t>447013</t>
  </si>
  <si>
    <t>lausn í áf.sprautu</t>
  </si>
  <si>
    <t>áf.sprauta</t>
  </si>
  <si>
    <t>IDACIO</t>
  </si>
  <si>
    <t>Fresenius Kabi</t>
  </si>
  <si>
    <t>Stungulyf lausn</t>
  </si>
  <si>
    <t>2 áfylltar sprautur og/eða 2 lyfjapennar</t>
  </si>
  <si>
    <t>Vistor HF/ Fresenius Kabi</t>
  </si>
  <si>
    <t>469990</t>
  </si>
  <si>
    <t>Amgevita</t>
  </si>
  <si>
    <t>40</t>
  </si>
  <si>
    <t>mg/penna</t>
  </si>
  <si>
    <t>0,4</t>
  </si>
  <si>
    <t>2</t>
  </si>
  <si>
    <t>Vistor / Amgen</t>
  </si>
  <si>
    <t>L04AB01</t>
  </si>
  <si>
    <t>477201</t>
  </si>
  <si>
    <t>Benepali</t>
  </si>
  <si>
    <t>etanercept</t>
  </si>
  <si>
    <t>25 mg s.c. 2svar  í viku eða 50 mg einu sinni í viku,  50mg*1 í viku er lagt til grundvallar við útreikninga á meðferðarkostnaði</t>
  </si>
  <si>
    <t>stungulyf, lausn í áf.sprautu</t>
  </si>
  <si>
    <t>473957</t>
  </si>
  <si>
    <t>stungulyf, lausn í áf.lyfjapenni</t>
  </si>
  <si>
    <t>pennar</t>
  </si>
  <si>
    <t>160155</t>
  </si>
  <si>
    <t>166628</t>
  </si>
  <si>
    <t>Humira</t>
  </si>
  <si>
    <t>AbbVie</t>
  </si>
  <si>
    <t>áfylltur lyfjapenni</t>
  </si>
  <si>
    <t>mg/ penna</t>
  </si>
  <si>
    <t>Vistor/AbbVie</t>
  </si>
  <si>
    <t>491321</t>
  </si>
  <si>
    <t>Enbrel</t>
  </si>
  <si>
    <t>Wyeth Pharmaceuticals</t>
  </si>
  <si>
    <t>50</t>
  </si>
  <si>
    <t>4</t>
  </si>
  <si>
    <t>6-7</t>
  </si>
  <si>
    <t>379570</t>
  </si>
  <si>
    <t>084591</t>
  </si>
  <si>
    <t>25</t>
  </si>
  <si>
    <t>136281</t>
  </si>
  <si>
    <t>sts</t>
  </si>
  <si>
    <t>L04AB06</t>
  </si>
  <si>
    <t>195587</t>
  </si>
  <si>
    <t>Simponi</t>
  </si>
  <si>
    <t>gólímúmab</t>
  </si>
  <si>
    <t>Janssen Biologics B.V. Einsteinweg 101 NL-2333 CB Leiden Holland</t>
  </si>
  <si>
    <t>50 mg gefið undir húð einu sinni í mánuði, á sama vikudegi í hverjum mánuði, fyrir sjúklinga sem eru þyngri en 100 kg og sýna ekki nægilega klíníska svörun eftir 3 eða 4 skammta má hugsanlega auka skammt golimumabs í 100 mg á mánuði, gengið verður út frá fyrra kosti, þ.e. 50 mg einu sinni í mánuði, við útreikninga á meðferðarkostnaði</t>
  </si>
  <si>
    <t>penni</t>
  </si>
  <si>
    <t>Vistor hf. /MSD</t>
  </si>
  <si>
    <t xml:space="preserve"> Vrn 179157 Simponi 50 mg áfyllt sprauta í afskráningarferli </t>
  </si>
  <si>
    <t>80 mg s.c. Í viku 0, 40 mg viku síðar og síðan 40 mg aðra hverja viku, 1. árið</t>
  </si>
  <si>
    <t>40 mg aðra hverja viku, 2. árið</t>
  </si>
  <si>
    <t>25 mg s.c. *2 í viku eða 50 mg *1 í viku. Annar valkostur er að gefa 50 mg 2svar í viku í allt að 12 vikur, síðan 25 mg 2svar í viku eða 50 mg einu sinni í viku. Síðari valkosturinn er lagður til grundvallar við útreikninga</t>
  </si>
  <si>
    <t>30 mg tekið inn tvisvar á sólarhring með um það bil 12 klukkustunda millibili (að morgni og að kvöldi). Títra þarf skammtinn í upphafi meðferðar. Títrun skammts er eftirfarandi: Dagur 1: 10 mg f.h., dagur 2: 10 mg 2svar á dag, dagur 3: 10 mg f.h., 20 mg e.h., dagur 4: 20 mg 2svar á dag, dagur 5: 20 mg f.h., 30 mg e.h. dagur 6 og eftir það 30 mg 2svar á dag.</t>
  </si>
  <si>
    <t>30</t>
  </si>
  <si>
    <t>56</t>
  </si>
  <si>
    <t>Títunar skammtur skv. því sem kemur fram hér að ofan</t>
  </si>
  <si>
    <t>27</t>
  </si>
  <si>
    <t>30 mg 2svar á dag 2. árið</t>
  </si>
  <si>
    <t>7-8</t>
  </si>
  <si>
    <t>Brodalumab</t>
  </si>
  <si>
    <r>
      <t>210 mg til inndælingar undir húð í viku 0, 1 og 2, að því loknu skal gefa 210 mg á tveggja vikna fresti</t>
    </r>
    <r>
      <rPr>
        <i/>
        <sz val="10"/>
        <color theme="1"/>
        <rFont val="Times New Roman"/>
        <family val="1"/>
      </rPr>
      <t>.</t>
    </r>
  </si>
  <si>
    <t>Vistor hf/Leo</t>
  </si>
  <si>
    <t xml:space="preserve">210 mg á tveggja vikna fresti, eftir hleðsluskammta og fyrsta árið </t>
  </si>
  <si>
    <t>Secukinumab</t>
  </si>
  <si>
    <t>300 mg er gefið undir húð í viku 0, 1, 2, 3 og 4 (5 skipti) síðan er 300 mg viðhaldsskammtur gefinn mánaðarlega frá og með viku 4 (16 skammtar fyrsta árið). Hver 300 mg skammtur er gefinn sem tvær 150 mg inndælingar undir húð</t>
  </si>
  <si>
    <t>300 mg gefið undir húð einu sinni í mánuði, annað árið</t>
  </si>
  <si>
    <t>Ustekinumabum</t>
  </si>
  <si>
    <r>
      <rPr>
        <b/>
        <sz val="11"/>
        <rFont val="Calibri"/>
        <family val="2"/>
        <scheme val="minor"/>
      </rPr>
      <t>Sjúklingar sem vega yfir 100 kg,</t>
    </r>
    <r>
      <rPr>
        <sz val="11"/>
        <rFont val="Calibri"/>
        <family val="2"/>
        <scheme val="minor"/>
      </rPr>
      <t xml:space="preserve"> þá er gefið 90 mg í viku 0, fylgt eftir með 90 mg í viku 4 og síðan á 12. vikna fresti</t>
    </r>
  </si>
  <si>
    <t>Vistor / Janssen Cilag</t>
  </si>
  <si>
    <t>90 mg gefið undir húð á 12 vikna fresti</t>
  </si>
  <si>
    <t>Guselkumab</t>
  </si>
  <si>
    <t>100 mg með inndælingu undir húð í viku 0 og viku 4 og síðan viðhaldsskammtur á 8 vikna fresti.</t>
  </si>
  <si>
    <t>100 mg á 8 vikna fresti, eftir hleðslukammta og fyrsta árið</t>
  </si>
  <si>
    <r>
      <rPr>
        <b/>
        <sz val="10"/>
        <color theme="1"/>
        <rFont val="Arial"/>
        <family val="2"/>
      </rPr>
      <t xml:space="preserve">Sjúklingar léttari en 100 kg: </t>
    </r>
    <r>
      <rPr>
        <sz val="10"/>
        <color theme="1"/>
        <rFont val="Arial"/>
        <family val="2"/>
      </rPr>
      <t>45 mg gefið undir húð í viku  0, fylgt eftir með 45 mg í viku 4 og síðan á 12. vikna fresti.</t>
    </r>
    <r>
      <rPr>
        <i/>
        <sz val="10"/>
        <color theme="1"/>
        <rFont val="Arial"/>
        <family val="2"/>
      </rPr>
      <t> </t>
    </r>
  </si>
  <si>
    <t>45 mg gefið undir húð á 12 vikna fresti</t>
  </si>
  <si>
    <t xml:space="preserve">L04AC13 </t>
  </si>
  <si>
    <t xml:space="preserve">Ixekizumab </t>
  </si>
  <si>
    <t>160 mg til inndælingar undir húð (tvær 80 mg inndælingar) í viku 0, eftir það 80 mg (ein inndæling) í viku 2, 4, 6, 8, 10 og 12, eftir það viðhaldsskammtur 80 mg (ein inndæling) á 4 vikna fresti</t>
  </si>
  <si>
    <t>Icepharma</t>
  </si>
  <si>
    <t xml:space="preserve">80 mg á 4 vikna fresti, eftir hleðsluskammta og fyrsta árið </t>
  </si>
  <si>
    <r>
      <t xml:space="preserve">80 mg í viku 0, 40 mg í viku 2 síðan 40 mg aðra hverja viku </t>
    </r>
    <r>
      <rPr>
        <b/>
        <sz val="11"/>
        <color theme="1"/>
        <rFont val="Calibri"/>
        <family val="2"/>
        <scheme val="minor"/>
      </rPr>
      <t>eða</t>
    </r>
    <r>
      <rPr>
        <sz val="11"/>
        <color theme="1"/>
        <rFont val="Calibri"/>
        <family val="2"/>
        <scheme val="minor"/>
      </rPr>
      <t xml:space="preserve"> 160 mg s.c i viku 0, 80 mg í viku 2 síðan 40 mg aðra hverja viku. Síðari valkosturinn er lagður til grundvallar við útreikninga á meðferðarkostnaði</t>
    </r>
  </si>
  <si>
    <t>40 mg s.c. aðra hverja viku 2. árið</t>
  </si>
  <si>
    <t xml:space="preserve">160 mg s.c i viku 0, 80 mg í viku 2 síðan 40 mg aðra hverja viku </t>
  </si>
  <si>
    <t>40 mg aðra hverja viku 2. árið</t>
  </si>
  <si>
    <r>
      <rPr>
        <b/>
        <sz val="11"/>
        <rFont val="Calibri"/>
        <family val="2"/>
        <scheme val="minor"/>
      </rPr>
      <t>Sjúklingar léttari en 80 kg:</t>
    </r>
    <r>
      <rPr>
        <sz val="11"/>
        <rFont val="Calibri"/>
        <family val="2"/>
        <scheme val="minor"/>
      </rPr>
      <t xml:space="preserve"> 200 mg í viku 0, 100 mg í viku 2 og síðan 50 mg á 4 vikna fresti.</t>
    </r>
  </si>
  <si>
    <t>5-6</t>
  </si>
  <si>
    <t>50 mg á 4 vikna fresti, 2. árið</t>
  </si>
  <si>
    <t>587522</t>
  </si>
  <si>
    <r>
      <rPr>
        <b/>
        <sz val="11"/>
        <rFont val="Calibri"/>
        <family val="2"/>
        <scheme val="minor"/>
      </rPr>
      <t xml:space="preserve">Sjúklingar þyngri en 80 kg: </t>
    </r>
    <r>
      <rPr>
        <sz val="11"/>
        <rFont val="Calibri"/>
        <family val="2"/>
        <scheme val="minor"/>
      </rPr>
      <t xml:space="preserve"> 200 mg í viku 0, 100 mg í viku 2 og síðan 100 mg á 4 vikna fresti. </t>
    </r>
  </si>
  <si>
    <t>100 mg á 4 vikna fresti, 2. árið</t>
  </si>
  <si>
    <t>487692</t>
  </si>
  <si>
    <t>10</t>
  </si>
  <si>
    <t>Þetta lyfjaform og styrkleiki er einungis notað fyrir börn og er lyfinu skammtað eftir þyngd barna og er ekki raðað í sæti</t>
  </si>
  <si>
    <t>L04AB05</t>
  </si>
  <si>
    <t>certrolizumabum pegol</t>
  </si>
  <si>
    <t>Cimzia</t>
  </si>
  <si>
    <t>Gigtsjúkdómar hjá börnum+</t>
  </si>
  <si>
    <t>Lyfinu er skammtað eftir þyngd barna</t>
  </si>
  <si>
    <t>Birt með fyrirvara um prentvillur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</si>
</sst>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r_._-;\-* #,##0\ _k_r_._-;_-* &quot;-&quot;\ _k_r_._-;_-@_-"/>
    <numFmt numFmtId="165" formatCode="#,##0.0"/>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name val="Arial"/>
      <family val="2"/>
    </font>
    <font>
      <b/>
      <sz val="12"/>
      <color rgb="FF000000"/>
      <name val="Arial"/>
      <family val="2"/>
    </font>
    <font>
      <u/>
      <sz val="12"/>
      <color theme="1"/>
      <name val="Arial"/>
      <family val="2"/>
    </font>
    <font>
      <sz val="12"/>
      <color theme="1"/>
      <name val="Arial"/>
      <family val="2"/>
    </font>
    <font>
      <b/>
      <sz val="12"/>
      <name val="Arial"/>
      <family val="2"/>
    </font>
    <font>
      <b/>
      <sz val="10"/>
      <color indexed="8"/>
      <name val="Arial"/>
      <family val="2"/>
    </font>
    <font>
      <sz val="10"/>
      <name val="Arial"/>
      <family val="2"/>
    </font>
    <font>
      <b/>
      <sz val="10"/>
      <name val="Arial"/>
      <family val="2"/>
    </font>
    <font>
      <sz val="10"/>
      <color theme="1"/>
      <name val="Arial"/>
      <family val="2"/>
    </font>
    <font>
      <sz val="9"/>
      <name val="Arial"/>
      <family val="2"/>
    </font>
    <font>
      <sz val="9"/>
      <color theme="1"/>
      <name val="Arial"/>
      <family val="2"/>
    </font>
    <font>
      <sz val="9"/>
      <color theme="1"/>
      <name val="Calibri"/>
      <family val="2"/>
      <scheme val="minor"/>
    </font>
    <font>
      <b/>
      <sz val="10"/>
      <color theme="1"/>
      <name val="Arial"/>
      <family val="2"/>
    </font>
    <font>
      <b/>
      <sz val="24"/>
      <color theme="1"/>
      <name val="Calibri"/>
      <family val="2"/>
      <scheme val="minor"/>
    </font>
    <font>
      <sz val="18"/>
      <color theme="1"/>
      <name val="Calibri"/>
      <family val="2"/>
      <scheme val="minor"/>
    </font>
    <font>
      <b/>
      <sz val="18"/>
      <name val="Arial"/>
      <family val="2"/>
    </font>
    <font>
      <sz val="16"/>
      <color theme="1"/>
      <name val="Calibri"/>
      <family val="2"/>
      <scheme val="minor"/>
    </font>
    <font>
      <sz val="14"/>
      <color theme="1"/>
      <name val="Calibri"/>
      <family val="2"/>
      <scheme val="minor"/>
    </font>
    <font>
      <b/>
      <sz val="20"/>
      <color indexed="8"/>
      <name val="Calibri"/>
      <family val="2"/>
      <scheme val="minor"/>
    </font>
    <font>
      <b/>
      <sz val="12"/>
      <color indexed="8"/>
      <name val="Calibri"/>
      <family val="2"/>
      <scheme val="minor"/>
    </font>
    <font>
      <b/>
      <sz val="12"/>
      <name val="Calibri"/>
      <family val="2"/>
      <scheme val="minor"/>
    </font>
    <font>
      <sz val="12"/>
      <color theme="1"/>
      <name val="Calibri"/>
      <family val="2"/>
      <scheme val="minor"/>
    </font>
    <font>
      <b/>
      <sz val="18"/>
      <color theme="1"/>
      <name val="Calibri"/>
      <family val="2"/>
      <scheme val="minor"/>
    </font>
    <font>
      <sz val="11"/>
      <color rgb="FF000000"/>
      <name val="Calibri"/>
      <family val="2"/>
      <scheme val="minor"/>
    </font>
    <font>
      <sz val="10"/>
      <color rgb="FF000000"/>
      <name val="Arial"/>
      <family val="2"/>
    </font>
    <font>
      <i/>
      <sz val="10"/>
      <color theme="1"/>
      <name val="Times New Roman"/>
      <family val="1"/>
    </font>
    <font>
      <sz val="10"/>
      <color theme="1"/>
      <name val="Calibri"/>
      <family val="2"/>
      <scheme val="minor"/>
    </font>
    <font>
      <b/>
      <sz val="11"/>
      <name val="Calibri"/>
      <family val="2"/>
      <scheme val="minor"/>
    </font>
    <font>
      <i/>
      <sz val="10"/>
      <color theme="1"/>
      <name val="Arial"/>
      <family val="2"/>
    </font>
    <font>
      <sz val="10"/>
      <color rgb="FF000000"/>
      <name val="Tahoma"/>
      <family val="2"/>
    </font>
    <font>
      <b/>
      <sz val="11"/>
      <color theme="1"/>
      <name val="Arial"/>
      <family val="2"/>
    </font>
    <font>
      <sz val="11"/>
      <name val="Arial"/>
      <family val="2"/>
    </font>
    <font>
      <sz val="11"/>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FFFFF"/>
        <bgColor indexed="8"/>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rgb="FFA0A0A0"/>
      </left>
      <right style="thin">
        <color rgb="FFA0A0A0"/>
      </right>
      <top style="thin">
        <color rgb="FFA0A0A0"/>
      </top>
      <bottom style="thin">
        <color rgb="FFA0A0A0"/>
      </bottom>
      <diagonal/>
    </border>
    <border>
      <left style="thin">
        <color rgb="FFA0A0A0"/>
      </left>
      <right style="thin">
        <color rgb="FFA0A0A0"/>
      </right>
      <top style="thin">
        <color rgb="FFA0A0A0"/>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rgb="FFA0A0A0"/>
      </right>
      <top style="thin">
        <color rgb="FFA0A0A0"/>
      </top>
      <bottom style="thin">
        <color rgb="FFA0A0A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12" fillId="0" borderId="0"/>
    <xf numFmtId="164" fontId="1" fillId="0" borderId="0" applyFont="0" applyFill="0" applyBorder="0" applyAlignment="0" applyProtection="0"/>
  </cellStyleXfs>
  <cellXfs count="210">
    <xf numFmtId="0" fontId="0" fillId="0" borderId="0" xfId="0"/>
    <xf numFmtId="0" fontId="0" fillId="0" borderId="0" xfId="0" applyProtection="1"/>
    <xf numFmtId="49" fontId="0" fillId="0" borderId="0" xfId="0" applyNumberFormat="1" applyAlignment="1" applyProtection="1">
      <alignment horizontal="center" vertical="center"/>
    </xf>
    <xf numFmtId="0" fontId="0" fillId="0" borderId="0" xfId="0" applyAlignment="1" applyProtection="1">
      <alignment horizontal="center" vertical="center"/>
    </xf>
    <xf numFmtId="0" fontId="5" fillId="0" borderId="0" xfId="0" applyFont="1" applyProtection="1"/>
    <xf numFmtId="0" fontId="0" fillId="0" borderId="0" xfId="0" applyAlignment="1" applyProtection="1">
      <alignment horizontal="center" vertical="center" wrapText="1"/>
    </xf>
    <xf numFmtId="165" fontId="0" fillId="0" borderId="0" xfId="0" applyNumberFormat="1" applyAlignment="1" applyProtection="1">
      <alignment horizontal="center" vertical="center"/>
    </xf>
    <xf numFmtId="4"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0" fontId="19" fillId="0" borderId="0" xfId="0" applyFont="1" applyAlignment="1" applyProtection="1">
      <alignment horizontal="center" vertical="center"/>
    </xf>
    <xf numFmtId="0" fontId="19" fillId="0" borderId="0" xfId="0" applyFont="1" applyProtection="1"/>
    <xf numFmtId="0" fontId="20" fillId="0" borderId="0" xfId="0" applyFont="1" applyProtection="1"/>
    <xf numFmtId="0" fontId="20" fillId="0" borderId="0" xfId="0" applyFont="1" applyAlignment="1" applyProtection="1">
      <alignment horizontal="center" vertical="center"/>
    </xf>
    <xf numFmtId="3" fontId="20" fillId="0" borderId="0" xfId="0" applyNumberFormat="1" applyFont="1" applyAlignment="1" applyProtection="1">
      <alignment horizontal="center" vertical="center" wrapText="1"/>
    </xf>
    <xf numFmtId="0" fontId="22" fillId="0" borderId="0" xfId="0" applyFont="1" applyAlignment="1" applyProtection="1">
      <alignment horizontal="center" vertical="center"/>
    </xf>
    <xf numFmtId="0" fontId="22" fillId="0" borderId="0" xfId="0" applyFont="1" applyProtection="1"/>
    <xf numFmtId="0" fontId="3" fillId="0" borderId="0" xfId="0" applyFont="1" applyProtection="1"/>
    <xf numFmtId="165" fontId="23" fillId="0" borderId="0" xfId="0" applyNumberFormat="1" applyFont="1" applyAlignment="1" applyProtection="1">
      <alignment horizontal="center" vertical="center"/>
    </xf>
    <xf numFmtId="4" fontId="23" fillId="0" borderId="0" xfId="0" applyNumberFormat="1" applyFont="1" applyAlignment="1" applyProtection="1">
      <alignment horizontal="center" vertical="center"/>
    </xf>
    <xf numFmtId="3" fontId="23" fillId="0" borderId="0" xfId="0" applyNumberFormat="1" applyFont="1" applyAlignment="1" applyProtection="1">
      <alignment horizontal="center" vertical="center"/>
    </xf>
    <xf numFmtId="0" fontId="23" fillId="0" borderId="0" xfId="0" applyFont="1" applyAlignment="1" applyProtection="1">
      <alignment horizontal="center" vertical="center" wrapText="1"/>
    </xf>
    <xf numFmtId="0" fontId="23" fillId="0" borderId="0" xfId="0" applyFont="1" applyAlignment="1" applyProtection="1">
      <alignment horizontal="center" vertical="center"/>
    </xf>
    <xf numFmtId="0" fontId="23" fillId="0" borderId="0" xfId="0" applyFont="1" applyProtection="1"/>
    <xf numFmtId="0" fontId="25" fillId="2" borderId="1" xfId="0" applyFont="1" applyFill="1" applyBorder="1" applyAlignment="1" applyProtection="1">
      <alignment horizontal="center" vertical="center"/>
    </xf>
    <xf numFmtId="49" fontId="25" fillId="2" borderId="1" xfId="0" applyNumberFormat="1" applyFont="1" applyFill="1" applyBorder="1" applyAlignment="1" applyProtection="1">
      <alignment horizontal="center" vertical="center" wrapText="1"/>
    </xf>
    <xf numFmtId="0" fontId="25" fillId="2" borderId="1" xfId="0" applyFont="1" applyFill="1" applyBorder="1" applyAlignment="1" applyProtection="1">
      <alignment horizontal="center" vertical="center" wrapText="1"/>
    </xf>
    <xf numFmtId="0" fontId="26" fillId="2" borderId="1" xfId="1" applyFont="1" applyFill="1" applyBorder="1" applyAlignment="1" applyProtection="1">
      <alignment horizontal="center" vertical="center" wrapText="1"/>
    </xf>
    <xf numFmtId="0" fontId="27" fillId="0" borderId="0" xfId="0" applyFont="1" applyProtection="1"/>
    <xf numFmtId="0" fontId="0" fillId="0" borderId="1" xfId="0" applyBorder="1" applyAlignment="1" applyProtection="1">
      <alignment horizontal="center" vertical="center"/>
    </xf>
    <xf numFmtId="49" fontId="0" fillId="0" borderId="1" xfId="0" applyNumberFormat="1" applyBorder="1" applyAlignment="1" applyProtection="1">
      <alignment horizontal="center" vertical="center"/>
    </xf>
    <xf numFmtId="0" fontId="28" fillId="0" borderId="1" xfId="0" applyFont="1" applyBorder="1" applyAlignment="1" applyProtection="1">
      <alignment horizontal="center" vertical="center"/>
    </xf>
    <xf numFmtId="0" fontId="5" fillId="0" borderId="1" xfId="0" applyFont="1" applyBorder="1" applyProtection="1"/>
    <xf numFmtId="0" fontId="0" fillId="0" borderId="1" xfId="0" applyBorder="1" applyAlignment="1" applyProtection="1">
      <alignment horizontal="center" vertical="center" wrapText="1"/>
    </xf>
    <xf numFmtId="165" fontId="0" fillId="0" borderId="1" xfId="0" applyNumberFormat="1" applyBorder="1" applyAlignment="1" applyProtection="1">
      <alignment horizontal="center" vertical="center"/>
    </xf>
    <xf numFmtId="4" fontId="0" fillId="0" borderId="1" xfId="0" applyNumberFormat="1" applyBorder="1" applyAlignment="1" applyProtection="1">
      <alignment horizontal="center" vertical="center"/>
    </xf>
    <xf numFmtId="3" fontId="0" fillId="0" borderId="1" xfId="0" applyNumberFormat="1" applyBorder="1" applyAlignment="1" applyProtection="1">
      <alignment horizontal="center" vertical="center"/>
    </xf>
    <xf numFmtId="4" fontId="0" fillId="0" borderId="14" xfId="0" applyNumberFormat="1" applyBorder="1" applyAlignment="1" applyProtection="1">
      <alignment horizontal="center" vertical="center"/>
    </xf>
    <xf numFmtId="3" fontId="0" fillId="0" borderId="14" xfId="0" applyNumberFormat="1" applyBorder="1" applyAlignment="1" applyProtection="1">
      <alignment horizontal="center" vertical="center"/>
    </xf>
    <xf numFmtId="0" fontId="0" fillId="0" borderId="21" xfId="0" applyBorder="1" applyAlignment="1" applyProtection="1">
      <alignment horizontal="center" vertical="center" wrapText="1"/>
    </xf>
    <xf numFmtId="0" fontId="0" fillId="0" borderId="21" xfId="0" applyBorder="1" applyAlignment="1" applyProtection="1">
      <alignment horizontal="center" vertical="center"/>
    </xf>
    <xf numFmtId="49" fontId="29" fillId="0" borderId="1" xfId="0" applyNumberFormat="1" applyFont="1" applyBorder="1" applyAlignment="1" applyProtection="1">
      <alignment horizontal="center" vertical="center"/>
    </xf>
    <xf numFmtId="0" fontId="5" fillId="0" borderId="1" xfId="0" applyFont="1" applyBorder="1" applyAlignment="1" applyProtection="1">
      <alignment wrapText="1"/>
    </xf>
    <xf numFmtId="49" fontId="0" fillId="0" borderId="1" xfId="0" applyNumberFormat="1" applyBorder="1" applyAlignment="1" applyProtection="1">
      <alignment horizontal="center" vertical="center" wrapText="1"/>
    </xf>
    <xf numFmtId="0" fontId="5" fillId="0" borderId="1" xfId="0" applyFont="1" applyBorder="1" applyAlignment="1" applyProtection="1">
      <alignment horizontal="center" vertical="center"/>
    </xf>
    <xf numFmtId="0" fontId="5" fillId="3" borderId="1" xfId="0" applyFont="1" applyFill="1" applyBorder="1" applyAlignment="1" applyProtection="1">
      <alignment horizontal="center" vertical="center" wrapText="1"/>
    </xf>
    <xf numFmtId="49" fontId="0" fillId="0" borderId="14" xfId="0" applyNumberFormat="1" applyBorder="1" applyAlignment="1" applyProtection="1">
      <alignment horizontal="center" vertical="center"/>
    </xf>
    <xf numFmtId="0" fontId="0" fillId="0" borderId="13" xfId="0" applyBorder="1" applyAlignment="1" applyProtection="1">
      <alignment horizontal="center" vertical="center"/>
    </xf>
    <xf numFmtId="49" fontId="0" fillId="0" borderId="13" xfId="0" applyNumberFormat="1" applyBorder="1" applyAlignment="1" applyProtection="1">
      <alignment horizontal="center" vertical="center"/>
    </xf>
    <xf numFmtId="0" fontId="0" fillId="0" borderId="13" xfId="0" applyBorder="1" applyAlignment="1" applyProtection="1">
      <alignment horizontal="center" vertical="center" wrapText="1"/>
    </xf>
    <xf numFmtId="0" fontId="5" fillId="0" borderId="13" xfId="0" applyFont="1" applyBorder="1" applyAlignment="1" applyProtection="1">
      <alignment wrapText="1"/>
    </xf>
    <xf numFmtId="0" fontId="5" fillId="0" borderId="22" xfId="0" applyFont="1" applyBorder="1" applyAlignment="1" applyProtection="1">
      <alignment horizontal="center" vertical="center" wrapText="1"/>
    </xf>
    <xf numFmtId="165" fontId="0" fillId="0" borderId="13" xfId="0" applyNumberFormat="1" applyBorder="1" applyAlignment="1" applyProtection="1">
      <alignment horizontal="center" vertical="center"/>
    </xf>
    <xf numFmtId="164" fontId="0" fillId="2" borderId="10" xfId="2" applyFont="1" applyFill="1" applyBorder="1" applyProtection="1"/>
    <xf numFmtId="49" fontId="0" fillId="2" borderId="11" xfId="2" applyNumberFormat="1" applyFont="1" applyFill="1" applyBorder="1" applyAlignment="1" applyProtection="1">
      <alignment horizontal="center" vertical="center"/>
    </xf>
    <xf numFmtId="164" fontId="0" fillId="2" borderId="11" xfId="2" applyFont="1" applyFill="1" applyBorder="1" applyAlignment="1" applyProtection="1">
      <alignment horizontal="center" vertical="center"/>
    </xf>
    <xf numFmtId="164" fontId="0" fillId="2" borderId="11" xfId="2" applyFont="1" applyFill="1" applyBorder="1" applyProtection="1"/>
    <xf numFmtId="164" fontId="0" fillId="2" borderId="11" xfId="2" applyFont="1" applyFill="1" applyBorder="1" applyAlignment="1" applyProtection="1">
      <alignment horizontal="center" vertical="center" wrapText="1"/>
    </xf>
    <xf numFmtId="4" fontId="0" fillId="2" borderId="11" xfId="2" applyNumberFormat="1" applyFont="1" applyFill="1" applyBorder="1" applyAlignment="1" applyProtection="1">
      <alignment horizontal="center" vertical="center"/>
    </xf>
    <xf numFmtId="164" fontId="0" fillId="2" borderId="12" xfId="2" applyFont="1" applyFill="1" applyBorder="1" applyAlignment="1" applyProtection="1">
      <alignment horizontal="center" vertical="center"/>
    </xf>
    <xf numFmtId="0" fontId="0" fillId="0" borderId="1" xfId="0" applyBorder="1" applyProtection="1"/>
    <xf numFmtId="4" fontId="0" fillId="0" borderId="15" xfId="0" applyNumberFormat="1" applyBorder="1" applyAlignment="1" applyProtection="1">
      <alignment horizontal="center" vertical="center"/>
    </xf>
    <xf numFmtId="3" fontId="0" fillId="0" borderId="15" xfId="0" applyNumberFormat="1" applyBorder="1" applyAlignment="1" applyProtection="1">
      <alignment horizontal="center" vertical="center"/>
    </xf>
    <xf numFmtId="4" fontId="0" fillId="0" borderId="13" xfId="0" applyNumberFormat="1" applyBorder="1" applyAlignment="1" applyProtection="1">
      <alignment horizontal="center" vertical="center"/>
    </xf>
    <xf numFmtId="3" fontId="0" fillId="0" borderId="13" xfId="0" applyNumberFormat="1" applyBorder="1" applyAlignment="1" applyProtection="1">
      <alignment horizontal="center" vertical="center"/>
    </xf>
    <xf numFmtId="0" fontId="5" fillId="0" borderId="1" xfId="0" applyFont="1" applyBorder="1" applyAlignment="1" applyProtection="1">
      <alignment horizontal="center" vertical="center" wrapText="1"/>
    </xf>
    <xf numFmtId="4" fontId="0" fillId="0" borderId="19" xfId="0" applyNumberFormat="1" applyBorder="1" applyAlignment="1" applyProtection="1">
      <alignment horizontal="center" vertical="center"/>
    </xf>
    <xf numFmtId="3" fontId="0" fillId="0" borderId="19" xfId="0" applyNumberFormat="1" applyBorder="1" applyAlignment="1" applyProtection="1">
      <alignment horizontal="center" vertical="center"/>
    </xf>
    <xf numFmtId="0" fontId="0" fillId="0" borderId="1" xfId="0" applyFill="1" applyBorder="1" applyAlignment="1" applyProtection="1">
      <alignment horizontal="center" vertical="center" wrapText="1"/>
    </xf>
    <xf numFmtId="0" fontId="5" fillId="0" borderId="21" xfId="0" applyFont="1" applyBorder="1" applyAlignment="1" applyProtection="1">
      <alignment horizontal="center" vertical="center" wrapText="1"/>
    </xf>
    <xf numFmtId="165" fontId="0" fillId="0" borderId="10" xfId="0" applyNumberForma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xf>
    <xf numFmtId="0" fontId="0" fillId="0" borderId="19"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19" xfId="0" applyBorder="1" applyAlignment="1" applyProtection="1">
      <alignment horizontal="center" vertical="center"/>
    </xf>
    <xf numFmtId="3" fontId="0" fillId="0" borderId="24" xfId="0" applyNumberFormat="1" applyBorder="1" applyAlignment="1" applyProtection="1">
      <alignment horizontal="center" vertical="center"/>
    </xf>
    <xf numFmtId="0" fontId="0" fillId="0" borderId="20" xfId="0" applyBorder="1" applyAlignment="1" applyProtection="1">
      <alignment horizontal="center" vertical="center" wrapText="1"/>
    </xf>
    <xf numFmtId="0" fontId="0" fillId="0" borderId="20" xfId="0" applyBorder="1" applyAlignment="1" applyProtection="1">
      <alignment horizontal="center" vertical="center"/>
    </xf>
    <xf numFmtId="4" fontId="0" fillId="0" borderId="25" xfId="0" applyNumberFormat="1" applyBorder="1" applyAlignment="1" applyProtection="1">
      <alignment horizontal="center" vertical="center"/>
    </xf>
    <xf numFmtId="0" fontId="30" fillId="0" borderId="1" xfId="0" applyFont="1" applyBorder="1" applyAlignment="1" applyProtection="1">
      <alignment wrapText="1"/>
    </xf>
    <xf numFmtId="3" fontId="0" fillId="0" borderId="17" xfId="0" applyNumberFormat="1" applyBorder="1" applyAlignment="1" applyProtection="1">
      <alignment horizontal="center" vertical="center"/>
    </xf>
    <xf numFmtId="49" fontId="32" fillId="0" borderId="1" xfId="0" applyNumberFormat="1" applyFont="1" applyBorder="1" applyAlignment="1" applyProtection="1">
      <alignment horizontal="center" vertical="center"/>
    </xf>
    <xf numFmtId="0" fontId="32" fillId="0" borderId="1" xfId="0" applyFont="1" applyBorder="1" applyAlignment="1" applyProtection="1">
      <alignment horizontal="center" vertical="center"/>
    </xf>
    <xf numFmtId="0" fontId="30" fillId="0" borderId="0" xfId="0" applyFont="1" applyAlignment="1" applyProtection="1">
      <alignment wrapText="1"/>
    </xf>
    <xf numFmtId="0" fontId="32" fillId="0" borderId="1" xfId="0" applyFont="1" applyBorder="1" applyAlignment="1" applyProtection="1">
      <alignment horizontal="center" vertical="center" wrapText="1"/>
    </xf>
    <xf numFmtId="165" fontId="2" fillId="0" borderId="1" xfId="0" applyNumberFormat="1" applyFont="1" applyBorder="1" applyAlignment="1" applyProtection="1">
      <alignment horizontal="center" vertical="center"/>
    </xf>
    <xf numFmtId="3" fontId="0" fillId="0" borderId="25" xfId="0" applyNumberFormat="1" applyBorder="1" applyAlignment="1" applyProtection="1">
      <alignment horizontal="center" vertical="center"/>
    </xf>
    <xf numFmtId="0" fontId="32" fillId="0" borderId="13" xfId="0" applyFont="1" applyBorder="1" applyAlignment="1" applyProtection="1">
      <alignment horizontal="center" vertical="center" wrapText="1"/>
    </xf>
    <xf numFmtId="0" fontId="32" fillId="0" borderId="19" xfId="0" applyFont="1" applyBorder="1" applyAlignment="1" applyProtection="1">
      <alignment horizontal="center" vertical="center" wrapText="1"/>
    </xf>
    <xf numFmtId="0" fontId="0" fillId="0" borderId="25" xfId="0" applyBorder="1" applyAlignment="1" applyProtection="1">
      <alignment horizontal="center" vertical="center"/>
    </xf>
    <xf numFmtId="0" fontId="0" fillId="0" borderId="24" xfId="0" applyBorder="1" applyAlignment="1" applyProtection="1">
      <alignment horizontal="center" vertical="center"/>
    </xf>
    <xf numFmtId="49" fontId="0" fillId="0" borderId="21" xfId="0" applyNumberFormat="1" applyBorder="1" applyAlignment="1" applyProtection="1">
      <alignment horizontal="center" vertical="center"/>
    </xf>
    <xf numFmtId="0" fontId="0" fillId="0" borderId="26" xfId="0" applyBorder="1" applyAlignment="1" applyProtection="1">
      <alignment horizontal="center" vertical="center" wrapText="1"/>
    </xf>
    <xf numFmtId="3" fontId="0" fillId="0" borderId="23" xfId="0" applyNumberFormat="1" applyBorder="1" applyAlignment="1" applyProtection="1">
      <alignment horizontal="center" vertical="center"/>
    </xf>
    <xf numFmtId="0" fontId="30" fillId="0" borderId="18" xfId="0" applyFont="1" applyBorder="1" applyAlignment="1" applyProtection="1">
      <alignment wrapText="1"/>
    </xf>
    <xf numFmtId="3" fontId="0" fillId="0" borderId="18" xfId="0" applyNumberFormat="1" applyBorder="1" applyAlignment="1" applyProtection="1">
      <alignment horizontal="center" vertical="center"/>
    </xf>
    <xf numFmtId="0" fontId="0" fillId="0" borderId="15" xfId="0" applyBorder="1" applyAlignment="1" applyProtection="1">
      <alignment horizontal="center" vertical="center"/>
    </xf>
    <xf numFmtId="0" fontId="14" fillId="0" borderId="0" xfId="0" applyFont="1" applyAlignment="1" applyProtection="1">
      <alignment wrapText="1"/>
    </xf>
    <xf numFmtId="0" fontId="0" fillId="0" borderId="17" xfId="0" applyBorder="1" applyProtection="1"/>
    <xf numFmtId="49" fontId="0" fillId="0" borderId="18" xfId="0" applyNumberFormat="1" applyBorder="1" applyAlignment="1" applyProtection="1">
      <alignment horizontal="center" vertical="center"/>
    </xf>
    <xf numFmtId="0" fontId="0" fillId="0" borderId="18" xfId="0" applyBorder="1" applyAlignment="1" applyProtection="1">
      <alignment horizontal="center" vertical="center"/>
    </xf>
    <xf numFmtId="0" fontId="0" fillId="0" borderId="18" xfId="0" applyBorder="1" applyAlignment="1" applyProtection="1">
      <alignment horizontal="center" vertical="center" wrapText="1"/>
    </xf>
    <xf numFmtId="165" fontId="0" fillId="0" borderId="18" xfId="0" applyNumberFormat="1" applyBorder="1" applyAlignment="1" applyProtection="1">
      <alignment horizontal="center" vertical="center"/>
    </xf>
    <xf numFmtId="4" fontId="0" fillId="0" borderId="18" xfId="0" applyNumberFormat="1" applyBorder="1" applyAlignment="1" applyProtection="1">
      <alignment horizontal="center" vertical="center"/>
    </xf>
    <xf numFmtId="3" fontId="0" fillId="0" borderId="20" xfId="0" applyNumberFormat="1" applyBorder="1" applyAlignment="1" applyProtection="1">
      <alignment horizontal="center" vertical="center"/>
    </xf>
    <xf numFmtId="49" fontId="35" fillId="0" borderId="1" xfId="0" applyNumberFormat="1" applyFont="1" applyBorder="1" applyAlignment="1" applyProtection="1">
      <alignment horizontal="center" vertical="center" wrapText="1"/>
    </xf>
    <xf numFmtId="164" fontId="0" fillId="0" borderId="17" xfId="2" applyFont="1" applyBorder="1" applyAlignment="1" applyProtection="1">
      <alignment horizontal="center"/>
    </xf>
    <xf numFmtId="49" fontId="0" fillId="0" borderId="18" xfId="2" applyNumberFormat="1" applyFont="1" applyBorder="1" applyAlignment="1" applyProtection="1">
      <alignment horizontal="center" vertical="center"/>
    </xf>
    <xf numFmtId="164" fontId="0" fillId="0" borderId="18" xfId="2" applyFont="1" applyBorder="1" applyAlignment="1" applyProtection="1">
      <alignment horizontal="center" vertical="center"/>
    </xf>
    <xf numFmtId="164" fontId="0" fillId="0" borderId="18" xfId="2" applyFont="1" applyBorder="1" applyAlignment="1" applyProtection="1">
      <alignment horizontal="center"/>
    </xf>
    <xf numFmtId="164" fontId="0" fillId="0" borderId="18" xfId="2" applyFont="1" applyBorder="1" applyAlignment="1" applyProtection="1">
      <alignment horizontal="center" vertical="center" wrapText="1"/>
    </xf>
    <xf numFmtId="4" fontId="0" fillId="0" borderId="18" xfId="2" applyNumberFormat="1" applyFont="1" applyBorder="1" applyAlignment="1" applyProtection="1">
      <alignment horizontal="center" vertical="center"/>
    </xf>
    <xf numFmtId="164" fontId="0" fillId="0" borderId="16" xfId="2"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 xfId="0" applyFont="1" applyBorder="1" applyAlignment="1" applyProtection="1">
      <alignment horizontal="left" vertical="center" wrapText="1"/>
    </xf>
    <xf numFmtId="3" fontId="0" fillId="0" borderId="0" xfId="0" applyNumberFormat="1" applyProtection="1"/>
    <xf numFmtId="0" fontId="36" fillId="0" borderId="5" xfId="0" applyFont="1" applyBorder="1" applyAlignment="1" applyProtection="1">
      <alignment horizontal="center" vertical="center"/>
    </xf>
    <xf numFmtId="0" fontId="36" fillId="0" borderId="0" xfId="0" applyFont="1" applyAlignment="1" applyProtection="1">
      <alignment horizontal="center" vertical="center"/>
    </xf>
    <xf numFmtId="0" fontId="36" fillId="0" borderId="6" xfId="0" applyFont="1" applyBorder="1" applyAlignment="1" applyProtection="1">
      <alignment horizontal="center" vertical="center"/>
    </xf>
    <xf numFmtId="49" fontId="37" fillId="0" borderId="7" xfId="0" applyNumberFormat="1" applyFont="1" applyBorder="1" applyAlignment="1" applyProtection="1">
      <alignment horizontal="center" vertical="center"/>
    </xf>
    <xf numFmtId="0" fontId="38" fillId="0" borderId="8" xfId="0" applyFont="1" applyBorder="1" applyAlignment="1" applyProtection="1">
      <alignment horizontal="center" vertical="center"/>
    </xf>
    <xf numFmtId="0" fontId="37" fillId="0" borderId="8" xfId="0" applyFont="1" applyBorder="1" applyAlignment="1" applyProtection="1">
      <alignment horizontal="center" vertical="center"/>
    </xf>
    <xf numFmtId="0" fontId="38" fillId="0" borderId="9" xfId="0" applyFont="1" applyBorder="1" applyAlignment="1" applyProtection="1">
      <alignment horizontal="center" vertical="center"/>
    </xf>
    <xf numFmtId="49" fontId="0" fillId="0" borderId="0" xfId="0" applyNumberFormat="1" applyProtection="1"/>
    <xf numFmtId="0" fontId="0" fillId="0" borderId="0" xfId="0" applyAlignment="1" applyProtection="1">
      <alignment wrapText="1"/>
    </xf>
    <xf numFmtId="0" fontId="0" fillId="0" borderId="0" xfId="0" applyAlignment="1" applyProtection="1">
      <alignment horizontal="center"/>
    </xf>
    <xf numFmtId="3" fontId="19" fillId="0" borderId="0" xfId="0" applyNumberFormat="1" applyFont="1" applyAlignment="1" applyProtection="1">
      <alignment horizontal="center" vertical="center"/>
    </xf>
    <xf numFmtId="3" fontId="20" fillId="0" borderId="0" xfId="0" applyNumberFormat="1" applyFont="1" applyProtection="1"/>
    <xf numFmtId="0" fontId="21" fillId="0" borderId="0" xfId="0" applyFont="1" applyAlignment="1" applyProtection="1">
      <alignment horizontal="center" vertical="center"/>
    </xf>
    <xf numFmtId="3" fontId="22" fillId="0" borderId="0" xfId="0" applyNumberFormat="1" applyFont="1" applyAlignment="1" applyProtection="1">
      <alignment horizontal="center" vertical="center"/>
    </xf>
    <xf numFmtId="49" fontId="0" fillId="0" borderId="1" xfId="0" applyNumberFormat="1" applyBorder="1" applyProtection="1"/>
    <xf numFmtId="0" fontId="0" fillId="0" borderId="1" xfId="0" applyBorder="1" applyAlignment="1" applyProtection="1">
      <alignment wrapText="1"/>
    </xf>
    <xf numFmtId="0" fontId="28" fillId="0" borderId="1" xfId="0" applyFont="1" applyBorder="1" applyAlignment="1" applyProtection="1">
      <alignment horizontal="center"/>
    </xf>
    <xf numFmtId="49" fontId="0" fillId="0" borderId="1" xfId="0" applyNumberFormat="1" applyBorder="1" applyAlignment="1" applyProtection="1">
      <alignment horizontal="center"/>
    </xf>
    <xf numFmtId="0" fontId="0" fillId="0" borderId="1" xfId="0" applyBorder="1" applyAlignment="1" applyProtection="1">
      <alignment horizontal="center"/>
    </xf>
    <xf numFmtId="0" fontId="0" fillId="0" borderId="1" xfId="0" applyBorder="1" applyAlignment="1" applyProtection="1">
      <alignment horizontal="center" wrapText="1"/>
    </xf>
    <xf numFmtId="0" fontId="0" fillId="0" borderId="10" xfId="0" applyBorder="1" applyAlignment="1" applyProtection="1">
      <alignment horizontal="center" vertical="center"/>
    </xf>
    <xf numFmtId="164" fontId="0" fillId="0" borderId="1" xfId="2" applyFont="1" applyBorder="1" applyProtection="1"/>
    <xf numFmtId="4" fontId="0" fillId="0" borderId="13" xfId="0" applyNumberFormat="1" applyBorder="1" applyAlignment="1" applyProtection="1">
      <alignment horizontal="center" vertical="center" wrapText="1"/>
    </xf>
    <xf numFmtId="3" fontId="0" fillId="0" borderId="13" xfId="0" applyNumberFormat="1" applyBorder="1" applyAlignment="1" applyProtection="1">
      <alignment horizontal="center" vertical="center" wrapText="1"/>
    </xf>
    <xf numFmtId="0" fontId="5" fillId="0" borderId="14" xfId="0" applyFont="1" applyBorder="1" applyAlignment="1" applyProtection="1">
      <alignment horizontal="center" vertical="center"/>
    </xf>
    <xf numFmtId="0" fontId="0" fillId="0" borderId="12" xfId="0" applyBorder="1" applyAlignment="1" applyProtection="1">
      <alignment horizontal="center" vertical="center"/>
    </xf>
    <xf numFmtId="0" fontId="4" fillId="0" borderId="16" xfId="0" applyFont="1" applyBorder="1" applyAlignment="1" applyProtection="1">
      <alignment horizontal="center" vertical="center"/>
    </xf>
    <xf numFmtId="49" fontId="29" fillId="3" borderId="1" xfId="0" applyNumberFormat="1" applyFont="1" applyFill="1" applyBorder="1" applyAlignment="1" applyProtection="1">
      <alignment horizontal="center" wrapText="1"/>
    </xf>
    <xf numFmtId="164" fontId="0" fillId="2" borderId="17" xfId="2" applyFont="1" applyFill="1" applyBorder="1" applyProtection="1"/>
    <xf numFmtId="49" fontId="0" fillId="2" borderId="18" xfId="2" applyNumberFormat="1" applyFont="1" applyFill="1" applyBorder="1" applyProtection="1"/>
    <xf numFmtId="164" fontId="0" fillId="2" borderId="18" xfId="2" applyFont="1" applyFill="1" applyBorder="1" applyProtection="1"/>
    <xf numFmtId="164" fontId="0" fillId="2" borderId="18" xfId="2" applyFont="1" applyFill="1" applyBorder="1" applyAlignment="1" applyProtection="1">
      <alignment wrapText="1"/>
    </xf>
    <xf numFmtId="164" fontId="0" fillId="2" borderId="18" xfId="2" applyFont="1" applyFill="1" applyBorder="1" applyAlignment="1" applyProtection="1">
      <alignment horizontal="center"/>
    </xf>
    <xf numFmtId="164" fontId="0" fillId="2" borderId="18" xfId="2" applyFont="1" applyFill="1" applyBorder="1" applyAlignment="1" applyProtection="1">
      <alignment horizontal="center" vertical="center"/>
    </xf>
    <xf numFmtId="164" fontId="0" fillId="2" borderId="16" xfId="2" applyFont="1" applyFill="1" applyBorder="1" applyAlignment="1" applyProtection="1">
      <alignment horizontal="center" vertical="center"/>
    </xf>
    <xf numFmtId="0" fontId="25" fillId="2" borderId="1" xfId="0" applyFont="1" applyFill="1" applyBorder="1" applyAlignment="1" applyProtection="1">
      <alignment vertical="center"/>
    </xf>
    <xf numFmtId="49" fontId="25" fillId="2" borderId="1" xfId="0" applyNumberFormat="1" applyFont="1" applyFill="1" applyBorder="1" applyAlignment="1" applyProtection="1">
      <alignment vertical="center" wrapText="1"/>
    </xf>
    <xf numFmtId="0" fontId="25" fillId="2" borderId="1" xfId="0" applyFont="1" applyFill="1" applyBorder="1" applyAlignment="1" applyProtection="1">
      <alignment vertical="center" wrapText="1"/>
    </xf>
    <xf numFmtId="0" fontId="26" fillId="2" borderId="1" xfId="1" applyFont="1" applyFill="1" applyBorder="1" applyAlignment="1" applyProtection="1">
      <alignment vertical="center" wrapText="1"/>
    </xf>
    <xf numFmtId="0" fontId="27" fillId="0" borderId="0" xfId="0" applyFont="1" applyAlignment="1" applyProtection="1"/>
    <xf numFmtId="0" fontId="27" fillId="0" borderId="0" xfId="0" applyFont="1" applyAlignment="1" applyProtection="1">
      <alignment vertical="center"/>
    </xf>
    <xf numFmtId="0" fontId="4" fillId="0" borderId="20" xfId="0" applyFont="1" applyBorder="1" applyAlignment="1" applyProtection="1">
      <alignment horizontal="center" vertical="center"/>
    </xf>
    <xf numFmtId="0" fontId="5" fillId="3" borderId="10" xfId="0" applyFont="1" applyFill="1" applyBorder="1" applyAlignment="1" applyProtection="1">
      <alignment horizontal="center" vertical="center" wrapText="1"/>
    </xf>
    <xf numFmtId="0" fontId="27" fillId="0" borderId="0" xfId="0" applyFont="1" applyAlignment="1" applyProtection="1">
      <alignment horizontal="center" vertical="center"/>
    </xf>
    <xf numFmtId="0" fontId="7" fillId="0" borderId="0" xfId="0" applyFont="1" applyProtection="1"/>
    <xf numFmtId="49" fontId="8" fillId="0" borderId="0" xfId="0" applyNumberFormat="1" applyFont="1" applyProtection="1"/>
    <xf numFmtId="0" fontId="9" fillId="0" borderId="0" xfId="0" applyFont="1" applyProtection="1"/>
    <xf numFmtId="0" fontId="10" fillId="0" borderId="0" xfId="0" applyFont="1" applyProtection="1"/>
    <xf numFmtId="49" fontId="9" fillId="0" borderId="0" xfId="0" applyNumberFormat="1" applyFont="1" applyProtection="1"/>
    <xf numFmtId="0" fontId="11" fillId="2" borderId="1" xfId="0" applyFont="1" applyFill="1" applyBorder="1" applyAlignment="1" applyProtection="1">
      <alignment horizontal="center" vertical="center"/>
    </xf>
    <xf numFmtId="49" fontId="13" fillId="2" borderId="1" xfId="1" applyNumberFormat="1" applyFont="1" applyFill="1" applyBorder="1" applyAlignment="1" applyProtection="1">
      <alignment horizontal="center" vertical="center"/>
    </xf>
    <xf numFmtId="49" fontId="13" fillId="2" borderId="1" xfId="1" applyNumberFormat="1" applyFont="1" applyFill="1" applyBorder="1" applyAlignment="1" applyProtection="1">
      <alignment horizontal="center" vertical="center" wrapText="1"/>
    </xf>
    <xf numFmtId="0" fontId="13" fillId="2" borderId="1" xfId="1" applyFont="1" applyFill="1" applyBorder="1" applyAlignment="1" applyProtection="1">
      <alignment horizontal="center" vertical="center"/>
    </xf>
    <xf numFmtId="0" fontId="13" fillId="2" borderId="1" xfId="1" applyFont="1" applyFill="1" applyBorder="1" applyAlignment="1" applyProtection="1">
      <alignment horizontal="center" vertical="center" wrapText="1"/>
    </xf>
    <xf numFmtId="0" fontId="14" fillId="0" borderId="0" xfId="0" applyFont="1" applyProtection="1"/>
    <xf numFmtId="49" fontId="15"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6" fillId="0" borderId="1" xfId="0" applyFont="1" applyBorder="1" applyAlignment="1" applyProtection="1">
      <alignment horizontal="center" vertical="center"/>
    </xf>
    <xf numFmtId="0" fontId="17" fillId="0" borderId="0" xfId="0" applyFont="1" applyAlignment="1" applyProtection="1">
      <alignment horizontal="center" vertical="center"/>
    </xf>
    <xf numFmtId="0" fontId="16" fillId="0" borderId="1" xfId="0" applyFont="1" applyBorder="1" applyAlignment="1" applyProtection="1">
      <alignment horizontal="center" vertical="center" wrapText="1"/>
    </xf>
    <xf numFmtId="0" fontId="16" fillId="0" borderId="1" xfId="0" applyFont="1" applyBorder="1" applyProtection="1"/>
    <xf numFmtId="49" fontId="16" fillId="0" borderId="1" xfId="0" applyNumberFormat="1" applyFont="1" applyBorder="1" applyProtection="1"/>
    <xf numFmtId="49" fontId="15" fillId="0" borderId="5" xfId="0" applyNumberFormat="1" applyFont="1" applyBorder="1" applyAlignment="1" applyProtection="1">
      <alignment horizontal="center"/>
    </xf>
    <xf numFmtId="0" fontId="16" fillId="0" borderId="0" xfId="0" applyFont="1" applyAlignment="1" applyProtection="1">
      <alignment horizontal="center"/>
    </xf>
    <xf numFmtId="0" fontId="15" fillId="0" borderId="0" xfId="0" applyFont="1" applyAlignment="1" applyProtection="1">
      <alignment horizontal="center"/>
    </xf>
    <xf numFmtId="0" fontId="16" fillId="0" borderId="6" xfId="0" applyFont="1" applyBorder="1" applyAlignment="1" applyProtection="1">
      <alignment horizontal="center"/>
    </xf>
    <xf numFmtId="49" fontId="15" fillId="0" borderId="7" xfId="0" applyNumberFormat="1" applyFont="1" applyBorder="1" applyAlignment="1" applyProtection="1">
      <alignment horizontal="center"/>
    </xf>
    <xf numFmtId="0" fontId="16" fillId="0" borderId="8" xfId="0" applyFont="1" applyBorder="1" applyAlignment="1" applyProtection="1">
      <alignment horizontal="center"/>
    </xf>
    <xf numFmtId="0" fontId="15" fillId="0" borderId="8" xfId="0" applyFont="1" applyBorder="1" applyAlignment="1" applyProtection="1">
      <alignment horizontal="center"/>
    </xf>
    <xf numFmtId="0" fontId="16" fillId="0" borderId="9" xfId="0" applyFont="1" applyBorder="1" applyAlignment="1" applyProtection="1">
      <alignment horizontal="center"/>
    </xf>
    <xf numFmtId="0" fontId="25" fillId="2" borderId="1" xfId="0" applyFont="1" applyFill="1" applyBorder="1" applyAlignment="1" applyProtection="1">
      <alignment horizontal="center" wrapText="1"/>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18" fillId="0" borderId="2" xfId="0" applyFont="1" applyBorder="1" applyAlignment="1" applyProtection="1">
      <alignment horizontal="center"/>
    </xf>
    <xf numFmtId="0" fontId="18" fillId="0" borderId="3" xfId="0" applyFont="1" applyBorder="1" applyAlignment="1" applyProtection="1">
      <alignment horizontal="center"/>
    </xf>
    <xf numFmtId="0" fontId="18" fillId="0" borderId="4" xfId="0" applyFont="1" applyBorder="1" applyAlignment="1" applyProtection="1">
      <alignment horizontal="center"/>
    </xf>
    <xf numFmtId="164" fontId="0" fillId="2" borderId="17" xfId="2" applyFont="1" applyFill="1" applyBorder="1" applyAlignment="1" applyProtection="1">
      <alignment horizontal="center"/>
    </xf>
    <xf numFmtId="164" fontId="0" fillId="2" borderId="18" xfId="2" applyFont="1" applyFill="1" applyBorder="1" applyAlignment="1" applyProtection="1">
      <alignment horizontal="center"/>
    </xf>
    <xf numFmtId="164" fontId="0" fillId="2" borderId="16" xfId="2" applyFont="1" applyFill="1" applyBorder="1" applyAlignment="1" applyProtection="1">
      <alignment horizontal="center"/>
    </xf>
    <xf numFmtId="0" fontId="19" fillId="0" borderId="0" xfId="0" applyFont="1" applyAlignment="1" applyProtection="1">
      <alignment horizontal="center" vertical="center"/>
    </xf>
    <xf numFmtId="0" fontId="21" fillId="0" borderId="0" xfId="0" applyFont="1" applyAlignment="1" applyProtection="1">
      <alignment horizontal="center" vertical="center"/>
    </xf>
    <xf numFmtId="0" fontId="24" fillId="2" borderId="10" xfId="0" applyFont="1" applyFill="1" applyBorder="1" applyAlignment="1" applyProtection="1">
      <alignment horizontal="left" vertical="center"/>
    </xf>
    <xf numFmtId="0" fontId="24" fillId="2" borderId="11" xfId="0" applyFont="1" applyFill="1" applyBorder="1" applyAlignment="1" applyProtection="1">
      <alignment horizontal="left" vertical="center"/>
    </xf>
    <xf numFmtId="0" fontId="24" fillId="2" borderId="12" xfId="0" applyFont="1" applyFill="1" applyBorder="1" applyAlignment="1" applyProtection="1">
      <alignment horizontal="left" vertical="center"/>
    </xf>
    <xf numFmtId="0" fontId="36" fillId="0" borderId="27" xfId="0" applyFont="1" applyBorder="1" applyAlignment="1" applyProtection="1">
      <alignment horizontal="center" vertical="center"/>
    </xf>
    <xf numFmtId="0" fontId="36" fillId="0" borderId="28" xfId="0" applyFont="1" applyBorder="1" applyAlignment="1" applyProtection="1">
      <alignment horizontal="center" vertical="center"/>
    </xf>
    <xf numFmtId="0" fontId="36" fillId="0" borderId="29" xfId="0" applyFont="1" applyBorder="1" applyAlignment="1" applyProtection="1">
      <alignment horizontal="center" vertical="center"/>
    </xf>
    <xf numFmtId="164" fontId="0" fillId="2" borderId="10" xfId="2" applyFont="1" applyFill="1" applyBorder="1" applyAlignment="1" applyProtection="1">
      <alignment horizontal="center"/>
    </xf>
    <xf numFmtId="164" fontId="0" fillId="2" borderId="11" xfId="2" applyFont="1" applyFill="1" applyBorder="1" applyAlignment="1" applyProtection="1">
      <alignment horizontal="center"/>
    </xf>
    <xf numFmtId="164" fontId="0" fillId="2" borderId="12" xfId="2" applyFont="1" applyFill="1" applyBorder="1" applyAlignment="1" applyProtection="1">
      <alignment horizontal="center"/>
    </xf>
  </cellXfs>
  <cellStyles count="3">
    <cellStyle name="Comma [0]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orkpoint/DOCUME~1/huldahar/LOCALS~1/Temp/notesBAAA25/Samskiptaskjal%20frumrit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nnkaupasvid\1-Innkaup-Lyf\2019-Lyf\&#218;tbo&#240;%2021112%20&#221;mis%20lyf%2050_TNF%20alfa%20hemlar%20og%20skyld%20lyf\Ni&#240;urst&#246;&#240;ur\2020_2603_Vi&#240;auki%20II_sameiginlegt__tilbo&#240;shefti_211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skiptaskjalið"/>
      <sheetName val="Sheet1"/>
    </sheetNames>
    <sheetDataSet>
      <sheetData sheetId="0"/>
      <sheetData sheetId="1">
        <row r="61">
          <cell r="D61" t="str">
            <v>Innri samningur</v>
          </cell>
          <cell r="F61" t="str">
            <v>Bleiur</v>
          </cell>
        </row>
        <row r="62">
          <cell r="D62" t="str">
            <v>Rammasamningur LSH</v>
          </cell>
          <cell r="F62" t="str">
            <v>Einnota lín</v>
          </cell>
        </row>
        <row r="63">
          <cell r="D63" t="str">
            <v>Rammasamningur RK</v>
          </cell>
          <cell r="F63" t="str">
            <v>Elektróður</v>
          </cell>
        </row>
        <row r="64">
          <cell r="D64" t="str">
            <v>Verðfyrirspurn</v>
          </cell>
          <cell r="F64" t="str">
            <v>Gips og fylgihlutir</v>
          </cell>
        </row>
        <row r="65">
          <cell r="D65" t="str">
            <v>Vörulisti</v>
          </cell>
          <cell r="F65" t="str">
            <v>Hanskar</v>
          </cell>
        </row>
        <row r="66">
          <cell r="D66" t="str">
            <v xml:space="preserve">Örútboð </v>
          </cell>
          <cell r="F66" t="str">
            <v>Hjarta, æðaþræðingar og röntgenvörur</v>
          </cell>
        </row>
        <row r="67">
          <cell r="F67" t="str">
            <v>Hreinlætisvörur</v>
          </cell>
        </row>
        <row r="68">
          <cell r="F68" t="str">
            <v>Húsgögn og innréttingar</v>
          </cell>
        </row>
        <row r="69">
          <cell r="F69" t="str">
            <v>Lánsvörur</v>
          </cell>
        </row>
        <row r="70">
          <cell r="F70" t="str">
            <v>Lyf</v>
          </cell>
        </row>
        <row r="71">
          <cell r="F71" t="str">
            <v>Matvæli</v>
          </cell>
        </row>
        <row r="72">
          <cell r="F72" t="str">
            <v>Rannsóknastofuvörur</v>
          </cell>
        </row>
        <row r="73">
          <cell r="F73" t="str">
            <v>Seymi og hefti</v>
          </cell>
        </row>
        <row r="74">
          <cell r="F74" t="str">
            <v>Skrifstofuvörur</v>
          </cell>
        </row>
        <row r="75">
          <cell r="F75" t="str">
            <v>Skurðstofuvörur- sérhæfðar</v>
          </cell>
        </row>
        <row r="76">
          <cell r="F76" t="str">
            <v>Speglunarvörur</v>
          </cell>
        </row>
        <row r="77">
          <cell r="F77" t="str">
            <v>Sprautur og nálar</v>
          </cell>
        </row>
        <row r="78">
          <cell r="F78" t="str">
            <v>Tæki- önnur</v>
          </cell>
        </row>
        <row r="79">
          <cell r="F79" t="str">
            <v>Tæki- til lækninga og hjúkrunar</v>
          </cell>
        </row>
        <row r="80">
          <cell r="F80" t="str">
            <v>Umbúðir til hjúkrunar</v>
          </cell>
        </row>
        <row r="81">
          <cell r="F81" t="str">
            <v>Umbúðir - aðrar</v>
          </cell>
        </row>
        <row r="82">
          <cell r="F82" t="str">
            <v>Verkfæri og áhöld til hjúkrunar</v>
          </cell>
        </row>
        <row r="83">
          <cell r="F83" t="str">
            <v>Verkfæri - önnur</v>
          </cell>
        </row>
        <row r="84">
          <cell r="F84" t="str">
            <v>Vökvasett</v>
          </cell>
        </row>
        <row r="85">
          <cell r="F85" t="str">
            <v>Ýmsar Einnota hjúkrunarvörur</v>
          </cell>
        </row>
        <row r="86">
          <cell r="F86" t="str">
            <v>Ýmsar rekstrarvörur</v>
          </cell>
        </row>
        <row r="87">
          <cell r="F87" t="str">
            <v>Þvagfæravörur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firlit"/>
      <sheetName val="1"/>
      <sheetName val="2"/>
      <sheetName val="3"/>
      <sheetName val="4"/>
      <sheetName val="5"/>
      <sheetName val="boðin lyf flokkuð e. ATC"/>
      <sheetName val="Sheet4"/>
      <sheetName val="leyfisskylda"/>
      <sheetName val="boðin lyf"/>
      <sheetName val="tilboðsblað 1"/>
      <sheetName val="tilboðskra 2_frumröðun"/>
      <sheetName val="tilboðsskrá 3_frumröðun"/>
      <sheetName val="tilboðsblað 1 klippt"/>
      <sheetName val="tilboðskra 2_klippt"/>
      <sheetName val="tilboðsskrá 3_klippt"/>
      <sheetName val="tilboðsskrá 3_frumröðun_2"/>
      <sheetName val="Sheet1"/>
    </sheetNames>
    <sheetDataSet>
      <sheetData sheetId="0"/>
      <sheetData sheetId="1"/>
      <sheetData sheetId="2"/>
      <sheetData sheetId="3"/>
      <sheetData sheetId="4"/>
      <sheetData sheetId="5">
        <row r="3">
          <cell r="B3" t="str">
            <v>L04AA24</v>
          </cell>
          <cell r="C3" t="str">
            <v>abataceptum</v>
          </cell>
          <cell r="D3" t="str">
            <v>Orencia</v>
          </cell>
        </row>
        <row r="4">
          <cell r="B4" t="str">
            <v>L04AA26</v>
          </cell>
          <cell r="C4" t="str">
            <v>belimumabum</v>
          </cell>
          <cell r="D4" t="str">
            <v>Benlysta</v>
          </cell>
        </row>
        <row r="5">
          <cell r="B5" t="str">
            <v xml:space="preserve">L04AA29 </v>
          </cell>
          <cell r="C5" t="str">
            <v>tofacitinib</v>
          </cell>
          <cell r="D5" t="str">
            <v>Xeljanz</v>
          </cell>
        </row>
        <row r="6">
          <cell r="B6" t="str">
            <v>L04AA32</v>
          </cell>
          <cell r="C6" t="str">
            <v>apremilast</v>
          </cell>
          <cell r="D6" t="str">
            <v>Otezla</v>
          </cell>
        </row>
        <row r="7">
          <cell r="B7" t="str">
            <v>L04AA33</v>
          </cell>
          <cell r="C7" t="str">
            <v>vedolizumab</v>
          </cell>
          <cell r="D7" t="str">
            <v>Entyvio</v>
          </cell>
        </row>
        <row r="8">
          <cell r="B8" t="str">
            <v>L04AA37</v>
          </cell>
          <cell r="C8" t="str">
            <v>baricitinib</v>
          </cell>
          <cell r="D8" t="str">
            <v>Olumiant</v>
          </cell>
        </row>
        <row r="9">
          <cell r="B9" t="str">
            <v>L04AB01</v>
          </cell>
          <cell r="C9" t="str">
            <v>etanerceptum</v>
          </cell>
          <cell r="D9" t="str">
            <v>Benepali, Enbrel, Erelzi, Lifmior</v>
          </cell>
        </row>
        <row r="10">
          <cell r="B10" t="str">
            <v>L04AB02</v>
          </cell>
          <cell r="C10" t="str">
            <v>infliximabum</v>
          </cell>
          <cell r="D10" t="str">
            <v xml:space="preserve">FLixabi, Inflectra, Remicade, Remsima, Zessly, </v>
          </cell>
        </row>
        <row r="11">
          <cell r="B11" t="str">
            <v>L04AB04</v>
          </cell>
          <cell r="C11" t="str">
            <v>adalimumabum</v>
          </cell>
          <cell r="D11" t="str">
            <v>Amgevita, Halimatoz, Hefiya, Hulio, Humira, Hyrimoz, IDACIO, Imraldi, KROMEYA</v>
          </cell>
        </row>
        <row r="12">
          <cell r="B12" t="str">
            <v>L04AB05</v>
          </cell>
          <cell r="C12" t="str">
            <v>certrolizumabum pegol</v>
          </cell>
          <cell r="D12" t="str">
            <v>Cimzia</v>
          </cell>
        </row>
        <row r="13">
          <cell r="B13" t="str">
            <v>L04AB06</v>
          </cell>
          <cell r="C13" t="str">
            <v>golimumabum</v>
          </cell>
          <cell r="D13" t="str">
            <v>Simponi</v>
          </cell>
        </row>
        <row r="14">
          <cell r="B14" t="str">
            <v>L04AC03</v>
          </cell>
          <cell r="C14" t="str">
            <v>anakinrum</v>
          </cell>
          <cell r="D14" t="str">
            <v>Kineret</v>
          </cell>
        </row>
        <row r="15">
          <cell r="B15" t="str">
            <v>L04AC05</v>
          </cell>
          <cell r="C15" t="str">
            <v>ustekinumabum</v>
          </cell>
          <cell r="D15" t="str">
            <v>Stelara</v>
          </cell>
        </row>
        <row r="16">
          <cell r="B16" t="str">
            <v>L04AC07</v>
          </cell>
          <cell r="C16" t="str">
            <v>tocilizumabum</v>
          </cell>
          <cell r="D16" t="str">
            <v>Roactemra</v>
          </cell>
        </row>
        <row r="17">
          <cell r="B17" t="str">
            <v>L04AC10</v>
          </cell>
          <cell r="C17" t="str">
            <v>secukinumabum</v>
          </cell>
          <cell r="D17" t="str">
            <v>Cosentyx</v>
          </cell>
        </row>
        <row r="18">
          <cell r="B18" t="str">
            <v>L04AC12</v>
          </cell>
          <cell r="C18" t="str">
            <v>brodalumab</v>
          </cell>
          <cell r="D18" t="str">
            <v>Kyntheum</v>
          </cell>
        </row>
        <row r="19">
          <cell r="B19" t="str">
            <v>L04AC13</v>
          </cell>
          <cell r="C19" t="str">
            <v>ixekizumab</v>
          </cell>
          <cell r="D19" t="str">
            <v>Taltz</v>
          </cell>
        </row>
        <row r="20">
          <cell r="B20" t="str">
            <v>L04AC16</v>
          </cell>
          <cell r="C20" t="str">
            <v>guselkumab</v>
          </cell>
          <cell r="D20" t="str">
            <v>Tremfya</v>
          </cell>
        </row>
        <row r="21">
          <cell r="B21" t="str">
            <v>S01LA05</v>
          </cell>
          <cell r="C21" t="str">
            <v>afliberceptum</v>
          </cell>
          <cell r="D21" t="str">
            <v>Eylea</v>
          </cell>
        </row>
        <row r="22">
          <cell r="B22" t="str">
            <v>S01LA06</v>
          </cell>
          <cell r="C22" t="str">
            <v>brolucizumab</v>
          </cell>
          <cell r="D22" t="str">
            <v>Beovu</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N51"/>
  <sheetViews>
    <sheetView showGridLines="0" topLeftCell="C1" zoomScale="90" zoomScaleNormal="90" workbookViewId="0">
      <pane ySplit="1" topLeftCell="A2" activePane="bottomLeft" state="frozen"/>
      <selection pane="bottomLeft" activeCell="E51" sqref="E51"/>
    </sheetView>
  </sheetViews>
  <sheetFormatPr defaultColWidth="9.08984375" defaultRowHeight="14.5" x14ac:dyDescent="0.35"/>
  <cols>
    <col min="1" max="1" width="14.36328125" style="1" customWidth="1"/>
    <col min="2" max="2" width="13.6328125" style="1" customWidth="1"/>
    <col min="3" max="3" width="26.54296875" style="1" customWidth="1"/>
    <col min="4" max="4" width="31.08984375" style="1" customWidth="1"/>
    <col min="5" max="5" width="38.90625" style="1" customWidth="1"/>
    <col min="6" max="6" width="30.6328125" style="1" customWidth="1"/>
    <col min="7" max="7" width="22.453125" style="1" customWidth="1"/>
    <col min="8" max="8" width="21.453125" style="4" customWidth="1"/>
    <col min="9" max="9" width="15.54296875" style="1" customWidth="1"/>
    <col min="10" max="10" width="13.6328125" style="1" customWidth="1"/>
    <col min="11" max="11" width="20.36328125" style="1" customWidth="1"/>
    <col min="12" max="12" width="20.90625" style="1" customWidth="1"/>
    <col min="13" max="13" width="18.08984375" style="1" customWidth="1"/>
    <col min="14" max="14" width="23.08984375" style="118" customWidth="1"/>
    <col min="15" max="16384" width="9.08984375" style="1"/>
  </cols>
  <sheetData>
    <row r="1" spans="1:14" ht="9" customHeight="1" x14ac:dyDescent="0.35"/>
    <row r="3" spans="1:14" ht="18" x14ac:dyDescent="0.35">
      <c r="D3" s="191" t="s">
        <v>0</v>
      </c>
      <c r="E3" s="191"/>
      <c r="F3" s="191"/>
      <c r="G3" s="191"/>
      <c r="H3" s="191"/>
    </row>
    <row r="4" spans="1:14" ht="15.5" x14ac:dyDescent="0.35">
      <c r="A4" s="163"/>
      <c r="B4" s="164"/>
      <c r="C4" s="164"/>
      <c r="D4" s="192" t="s">
        <v>1</v>
      </c>
      <c r="E4" s="192"/>
      <c r="F4" s="192"/>
      <c r="G4" s="192"/>
      <c r="H4" s="192"/>
      <c r="I4" s="165"/>
      <c r="J4" s="165"/>
      <c r="K4" s="165"/>
      <c r="L4" s="165"/>
      <c r="M4" s="165"/>
      <c r="N4" s="1"/>
    </row>
    <row r="5" spans="1:14" x14ac:dyDescent="0.35">
      <c r="B5" s="126"/>
      <c r="C5" s="126"/>
      <c r="D5" s="192"/>
      <c r="E5" s="192"/>
      <c r="F5" s="192"/>
      <c r="G5" s="192"/>
      <c r="H5" s="192"/>
      <c r="N5" s="1"/>
    </row>
    <row r="6" spans="1:14" ht="15.5" x14ac:dyDescent="0.35">
      <c r="A6" s="166"/>
      <c r="B6" s="167"/>
      <c r="C6" s="167"/>
      <c r="D6" s="192"/>
      <c r="E6" s="192"/>
      <c r="F6" s="192"/>
      <c r="G6" s="192"/>
      <c r="H6" s="192"/>
      <c r="I6" s="165"/>
      <c r="J6" s="165"/>
      <c r="K6" s="165"/>
      <c r="L6" s="165"/>
      <c r="M6" s="165"/>
      <c r="N6" s="1"/>
    </row>
    <row r="7" spans="1:14" x14ac:dyDescent="0.35">
      <c r="B7" s="126"/>
      <c r="C7" s="126"/>
      <c r="H7" s="1"/>
      <c r="N7" s="1"/>
    </row>
    <row r="8" spans="1:14" s="173" customFormat="1" ht="96" customHeight="1" x14ac:dyDescent="0.25">
      <c r="A8" s="168" t="s">
        <v>2</v>
      </c>
      <c r="B8" s="169" t="s">
        <v>3</v>
      </c>
      <c r="C8" s="170" t="s">
        <v>4</v>
      </c>
      <c r="D8" s="171" t="s">
        <v>5</v>
      </c>
      <c r="E8" s="171" t="s">
        <v>6</v>
      </c>
      <c r="F8" s="171" t="s">
        <v>7</v>
      </c>
      <c r="G8" s="171" t="s">
        <v>8</v>
      </c>
      <c r="H8" s="171" t="s">
        <v>9</v>
      </c>
      <c r="I8" s="172" t="s">
        <v>10</v>
      </c>
      <c r="J8" s="172" t="s">
        <v>11</v>
      </c>
      <c r="K8" s="172" t="s">
        <v>12</v>
      </c>
      <c r="L8" s="172" t="s">
        <v>13</v>
      </c>
      <c r="M8" s="172" t="s">
        <v>14</v>
      </c>
      <c r="N8" s="172" t="s">
        <v>15</v>
      </c>
    </row>
    <row r="9" spans="1:14" x14ac:dyDescent="0.35">
      <c r="A9" s="59"/>
      <c r="B9" s="133"/>
      <c r="C9" s="133"/>
      <c r="D9" s="59"/>
      <c r="E9" s="59"/>
      <c r="F9" s="59"/>
      <c r="G9" s="59"/>
      <c r="H9" s="59"/>
      <c r="I9" s="59"/>
      <c r="J9" s="59"/>
      <c r="K9" s="59"/>
      <c r="L9" s="59"/>
      <c r="M9" s="59"/>
      <c r="N9" s="59"/>
    </row>
    <row r="10" spans="1:14" s="178" customFormat="1" ht="12" x14ac:dyDescent="0.35">
      <c r="A10" s="174" t="s">
        <v>16</v>
      </c>
      <c r="B10" s="175" t="s">
        <v>17</v>
      </c>
      <c r="C10" s="176" t="s">
        <v>18</v>
      </c>
      <c r="D10" s="177" t="s">
        <v>19</v>
      </c>
      <c r="E10" s="177" t="s">
        <v>20</v>
      </c>
      <c r="F10" s="177" t="s">
        <v>21</v>
      </c>
      <c r="G10" s="177">
        <v>5</v>
      </c>
      <c r="H10" s="177" t="s">
        <v>22</v>
      </c>
      <c r="I10" s="177">
        <v>56</v>
      </c>
      <c r="J10" s="177" t="s">
        <v>23</v>
      </c>
      <c r="K10" s="177">
        <v>1</v>
      </c>
      <c r="L10" s="177" t="s">
        <v>24</v>
      </c>
      <c r="M10" s="177">
        <v>100</v>
      </c>
      <c r="N10" s="177" t="s">
        <v>25</v>
      </c>
    </row>
    <row r="11" spans="1:14" s="178" customFormat="1" ht="12" x14ac:dyDescent="0.35">
      <c r="A11" s="174" t="s">
        <v>16</v>
      </c>
      <c r="B11" s="175" t="s">
        <v>26</v>
      </c>
      <c r="C11" s="176" t="s">
        <v>18</v>
      </c>
      <c r="D11" s="177" t="s">
        <v>19</v>
      </c>
      <c r="E11" s="177" t="s">
        <v>20</v>
      </c>
      <c r="F11" s="177" t="s">
        <v>21</v>
      </c>
      <c r="G11" s="177">
        <v>10</v>
      </c>
      <c r="H11" s="177" t="s">
        <v>22</v>
      </c>
      <c r="I11" s="177">
        <v>56</v>
      </c>
      <c r="J11" s="177" t="s">
        <v>23</v>
      </c>
      <c r="K11" s="177">
        <v>1</v>
      </c>
      <c r="L11" s="177" t="s">
        <v>24</v>
      </c>
      <c r="M11" s="177">
        <v>100</v>
      </c>
      <c r="N11" s="177" t="s">
        <v>25</v>
      </c>
    </row>
    <row r="12" spans="1:14" s="178" customFormat="1" ht="12" x14ac:dyDescent="0.35">
      <c r="A12" s="174"/>
      <c r="B12" s="175"/>
      <c r="C12" s="176"/>
      <c r="D12" s="177"/>
      <c r="E12" s="177"/>
      <c r="F12" s="177"/>
      <c r="G12" s="177"/>
      <c r="H12" s="177"/>
      <c r="I12" s="177"/>
      <c r="J12" s="177"/>
      <c r="K12" s="177"/>
      <c r="L12" s="177"/>
      <c r="M12" s="177"/>
      <c r="N12" s="177"/>
    </row>
    <row r="13" spans="1:14" s="178" customFormat="1" ht="12" x14ac:dyDescent="0.35">
      <c r="A13" s="174" t="s">
        <v>27</v>
      </c>
      <c r="B13" s="175" t="s">
        <v>28</v>
      </c>
      <c r="C13" s="176" t="s">
        <v>29</v>
      </c>
      <c r="D13" s="177" t="s">
        <v>30</v>
      </c>
      <c r="E13" s="177" t="s">
        <v>31</v>
      </c>
      <c r="F13" s="177" t="s">
        <v>21</v>
      </c>
      <c r="G13" s="177">
        <v>30</v>
      </c>
      <c r="H13" s="177" t="s">
        <v>22</v>
      </c>
      <c r="I13" s="177">
        <v>56</v>
      </c>
      <c r="J13" s="177" t="s">
        <v>23</v>
      </c>
      <c r="K13" s="177">
        <v>1</v>
      </c>
      <c r="L13" s="177" t="s">
        <v>24</v>
      </c>
      <c r="M13" s="177">
        <v>100</v>
      </c>
      <c r="N13" s="177" t="s">
        <v>32</v>
      </c>
    </row>
    <row r="14" spans="1:14" s="178" customFormat="1" ht="12" x14ac:dyDescent="0.35">
      <c r="A14" s="174" t="s">
        <v>27</v>
      </c>
      <c r="B14" s="175" t="s">
        <v>33</v>
      </c>
      <c r="C14" s="177" t="s">
        <v>29</v>
      </c>
      <c r="D14" s="177" t="s">
        <v>30</v>
      </c>
      <c r="E14" s="177" t="s">
        <v>31</v>
      </c>
      <c r="F14" s="177" t="s">
        <v>21</v>
      </c>
      <c r="G14" s="177" t="s">
        <v>34</v>
      </c>
      <c r="H14" s="177" t="s">
        <v>22</v>
      </c>
      <c r="I14" s="177">
        <v>27</v>
      </c>
      <c r="J14" s="177" t="s">
        <v>23</v>
      </c>
      <c r="K14" s="177">
        <v>1</v>
      </c>
      <c r="L14" s="177" t="s">
        <v>24</v>
      </c>
      <c r="M14" s="177">
        <v>100</v>
      </c>
      <c r="N14" s="177" t="s">
        <v>32</v>
      </c>
    </row>
    <row r="15" spans="1:14" s="178" customFormat="1" ht="12" x14ac:dyDescent="0.35">
      <c r="A15" s="174"/>
      <c r="B15" s="175"/>
      <c r="C15" s="177"/>
      <c r="D15" s="177"/>
      <c r="E15" s="177"/>
      <c r="F15" s="177"/>
      <c r="G15" s="177"/>
      <c r="H15" s="177"/>
      <c r="I15" s="177"/>
      <c r="J15" s="177"/>
      <c r="K15" s="177"/>
      <c r="L15" s="177"/>
      <c r="M15" s="177"/>
      <c r="N15" s="177"/>
    </row>
    <row r="16" spans="1:14" s="178" customFormat="1" ht="12" x14ac:dyDescent="0.35">
      <c r="A16" s="174" t="s">
        <v>35</v>
      </c>
      <c r="B16" s="175" t="s">
        <v>36</v>
      </c>
      <c r="C16" s="176" t="s">
        <v>37</v>
      </c>
      <c r="D16" s="177" t="s">
        <v>38</v>
      </c>
      <c r="E16" s="177" t="s">
        <v>39</v>
      </c>
      <c r="F16" s="177" t="s">
        <v>40</v>
      </c>
      <c r="G16" s="177">
        <v>2</v>
      </c>
      <c r="H16" s="177" t="s">
        <v>22</v>
      </c>
      <c r="I16" s="177">
        <v>28</v>
      </c>
      <c r="J16" s="177" t="s">
        <v>23</v>
      </c>
      <c r="K16" s="177">
        <v>1</v>
      </c>
      <c r="L16" s="177" t="s">
        <v>24</v>
      </c>
      <c r="M16" s="177">
        <v>100</v>
      </c>
      <c r="N16" s="177" t="s">
        <v>41</v>
      </c>
    </row>
    <row r="17" spans="1:14" s="178" customFormat="1" ht="12" x14ac:dyDescent="0.35">
      <c r="A17" s="174" t="s">
        <v>35</v>
      </c>
      <c r="B17" s="175" t="s">
        <v>42</v>
      </c>
      <c r="C17" s="176" t="s">
        <v>37</v>
      </c>
      <c r="D17" s="177" t="s">
        <v>38</v>
      </c>
      <c r="E17" s="177" t="s">
        <v>39</v>
      </c>
      <c r="F17" s="177" t="s">
        <v>40</v>
      </c>
      <c r="G17" s="177">
        <v>4</v>
      </c>
      <c r="H17" s="177" t="s">
        <v>22</v>
      </c>
      <c r="I17" s="177">
        <v>28</v>
      </c>
      <c r="J17" s="177" t="s">
        <v>43</v>
      </c>
      <c r="K17" s="177">
        <v>1</v>
      </c>
      <c r="L17" s="177" t="s">
        <v>44</v>
      </c>
      <c r="M17" s="177">
        <v>100</v>
      </c>
      <c r="N17" s="177" t="s">
        <v>41</v>
      </c>
    </row>
    <row r="18" spans="1:14" s="178" customFormat="1" ht="12" x14ac:dyDescent="0.35">
      <c r="A18" s="174"/>
      <c r="B18" s="175"/>
      <c r="C18" s="176"/>
      <c r="D18" s="177"/>
      <c r="E18" s="177"/>
      <c r="F18" s="177"/>
      <c r="G18" s="177"/>
      <c r="H18" s="177"/>
      <c r="I18" s="177"/>
      <c r="J18" s="177"/>
      <c r="K18" s="177"/>
      <c r="L18" s="177"/>
      <c r="M18" s="177"/>
      <c r="N18" s="177"/>
    </row>
    <row r="19" spans="1:14" s="178" customFormat="1" ht="12" x14ac:dyDescent="0.35">
      <c r="A19" s="174" t="s">
        <v>45</v>
      </c>
      <c r="B19" s="175" t="s">
        <v>46</v>
      </c>
      <c r="C19" s="176" t="s">
        <v>47</v>
      </c>
      <c r="D19" s="177" t="s">
        <v>48</v>
      </c>
      <c r="E19" s="177" t="s">
        <v>49</v>
      </c>
      <c r="F19" s="177" t="s">
        <v>50</v>
      </c>
      <c r="G19" s="177">
        <v>45</v>
      </c>
      <c r="H19" s="177" t="s">
        <v>51</v>
      </c>
      <c r="I19" s="177">
        <v>0.5</v>
      </c>
      <c r="J19" s="177" t="s">
        <v>52</v>
      </c>
      <c r="K19" s="177">
        <v>1</v>
      </c>
      <c r="L19" s="177" t="s">
        <v>53</v>
      </c>
      <c r="M19" s="177">
        <v>100</v>
      </c>
      <c r="N19" s="177" t="s">
        <v>54</v>
      </c>
    </row>
    <row r="20" spans="1:14" s="178" customFormat="1" ht="12" x14ac:dyDescent="0.35">
      <c r="A20" s="174" t="s">
        <v>45</v>
      </c>
      <c r="B20" s="175" t="s">
        <v>55</v>
      </c>
      <c r="C20" s="176" t="s">
        <v>47</v>
      </c>
      <c r="D20" s="177" t="s">
        <v>48</v>
      </c>
      <c r="E20" s="177" t="s">
        <v>49</v>
      </c>
      <c r="F20" s="177" t="s">
        <v>50</v>
      </c>
      <c r="G20" s="177">
        <v>90</v>
      </c>
      <c r="H20" s="177" t="s">
        <v>51</v>
      </c>
      <c r="I20" s="177">
        <v>1</v>
      </c>
      <c r="J20" s="177" t="s">
        <v>52</v>
      </c>
      <c r="K20" s="177">
        <v>1</v>
      </c>
      <c r="L20" s="177" t="s">
        <v>53</v>
      </c>
      <c r="M20" s="177">
        <v>100</v>
      </c>
      <c r="N20" s="177" t="s">
        <v>54</v>
      </c>
    </row>
    <row r="21" spans="1:14" s="178" customFormat="1" ht="12" x14ac:dyDescent="0.35">
      <c r="A21" s="174" t="s">
        <v>45</v>
      </c>
      <c r="B21" s="175" t="s">
        <v>56</v>
      </c>
      <c r="C21" s="176" t="s">
        <v>47</v>
      </c>
      <c r="D21" s="177" t="s">
        <v>48</v>
      </c>
      <c r="E21" s="177" t="s">
        <v>49</v>
      </c>
      <c r="F21" s="177" t="s">
        <v>57</v>
      </c>
      <c r="G21" s="177">
        <v>130</v>
      </c>
      <c r="H21" s="177" t="s">
        <v>22</v>
      </c>
      <c r="I21" s="177">
        <v>26</v>
      </c>
      <c r="J21" s="177" t="s">
        <v>52</v>
      </c>
      <c r="K21" s="177">
        <v>1</v>
      </c>
      <c r="L21" s="177" t="s">
        <v>58</v>
      </c>
      <c r="M21" s="177">
        <v>100</v>
      </c>
      <c r="N21" s="177" t="s">
        <v>54</v>
      </c>
    </row>
    <row r="22" spans="1:14" s="178" customFormat="1" ht="12" x14ac:dyDescent="0.35">
      <c r="A22" s="174"/>
      <c r="B22" s="175"/>
      <c r="C22" s="176"/>
      <c r="D22" s="177"/>
      <c r="E22" s="177"/>
      <c r="F22" s="177"/>
      <c r="G22" s="177"/>
      <c r="H22" s="177"/>
      <c r="I22" s="177"/>
      <c r="J22" s="177"/>
      <c r="K22" s="177"/>
      <c r="L22" s="177"/>
      <c r="M22" s="177"/>
      <c r="N22" s="177"/>
    </row>
    <row r="23" spans="1:14" s="178" customFormat="1" ht="12" x14ac:dyDescent="0.35">
      <c r="A23" s="177" t="s">
        <v>59</v>
      </c>
      <c r="B23" s="175" t="s">
        <v>60</v>
      </c>
      <c r="C23" s="177" t="s">
        <v>61</v>
      </c>
      <c r="D23" s="177" t="s">
        <v>62</v>
      </c>
      <c r="E23" s="177" t="s">
        <v>63</v>
      </c>
      <c r="F23" s="177" t="s">
        <v>57</v>
      </c>
      <c r="G23" s="177">
        <v>20</v>
      </c>
      <c r="H23" s="177" t="s">
        <v>64</v>
      </c>
      <c r="I23" s="177">
        <v>4</v>
      </c>
      <c r="J23" s="177" t="s">
        <v>52</v>
      </c>
      <c r="K23" s="177">
        <v>1</v>
      </c>
      <c r="L23" s="177" t="s">
        <v>65</v>
      </c>
      <c r="M23" s="177">
        <v>100</v>
      </c>
      <c r="N23" s="177" t="s">
        <v>66</v>
      </c>
    </row>
    <row r="24" spans="1:14" s="178" customFormat="1" ht="12" x14ac:dyDescent="0.35">
      <c r="A24" s="177" t="s">
        <v>59</v>
      </c>
      <c r="B24" s="175" t="s">
        <v>67</v>
      </c>
      <c r="C24" s="177" t="s">
        <v>61</v>
      </c>
      <c r="D24" s="177" t="s">
        <v>62</v>
      </c>
      <c r="E24" s="177" t="s">
        <v>63</v>
      </c>
      <c r="F24" s="177" t="s">
        <v>57</v>
      </c>
      <c r="G24" s="177">
        <v>20</v>
      </c>
      <c r="H24" s="177" t="s">
        <v>64</v>
      </c>
      <c r="I24" s="177">
        <v>10</v>
      </c>
      <c r="J24" s="177" t="s">
        <v>52</v>
      </c>
      <c r="K24" s="177">
        <v>1</v>
      </c>
      <c r="L24" s="177" t="s">
        <v>65</v>
      </c>
      <c r="M24" s="177">
        <v>100</v>
      </c>
      <c r="N24" s="177" t="s">
        <v>66</v>
      </c>
    </row>
    <row r="25" spans="1:14" s="178" customFormat="1" ht="12" x14ac:dyDescent="0.35">
      <c r="A25" s="177" t="s">
        <v>59</v>
      </c>
      <c r="B25" s="175" t="s">
        <v>68</v>
      </c>
      <c r="C25" s="177" t="s">
        <v>61</v>
      </c>
      <c r="D25" s="177" t="s">
        <v>62</v>
      </c>
      <c r="E25" s="177" t="s">
        <v>63</v>
      </c>
      <c r="F25" s="177" t="s">
        <v>57</v>
      </c>
      <c r="G25" s="177">
        <v>20</v>
      </c>
      <c r="H25" s="177" t="s">
        <v>64</v>
      </c>
      <c r="I25" s="177">
        <v>20</v>
      </c>
      <c r="J25" s="177" t="s">
        <v>52</v>
      </c>
      <c r="K25" s="177">
        <v>1</v>
      </c>
      <c r="L25" s="177" t="s">
        <v>65</v>
      </c>
      <c r="M25" s="177">
        <v>100</v>
      </c>
      <c r="N25" s="177" t="s">
        <v>66</v>
      </c>
    </row>
    <row r="26" spans="1:14" s="178" customFormat="1" ht="12" x14ac:dyDescent="0.35">
      <c r="A26" s="177" t="s">
        <v>59</v>
      </c>
      <c r="B26" s="175" t="s">
        <v>69</v>
      </c>
      <c r="C26" s="177" t="s">
        <v>61</v>
      </c>
      <c r="D26" s="177" t="s">
        <v>62</v>
      </c>
      <c r="E26" s="177" t="s">
        <v>63</v>
      </c>
      <c r="F26" s="177" t="s">
        <v>50</v>
      </c>
      <c r="G26" s="177">
        <v>162</v>
      </c>
      <c r="H26" s="177" t="s">
        <v>22</v>
      </c>
      <c r="I26" s="177">
        <v>162</v>
      </c>
      <c r="J26" s="177" t="s">
        <v>22</v>
      </c>
      <c r="K26" s="177">
        <v>4</v>
      </c>
      <c r="L26" s="177" t="s">
        <v>70</v>
      </c>
      <c r="M26" s="177">
        <v>100</v>
      </c>
      <c r="N26" s="177" t="s">
        <v>66</v>
      </c>
    </row>
    <row r="27" spans="1:14" s="178" customFormat="1" ht="12" x14ac:dyDescent="0.35">
      <c r="A27" s="177" t="s">
        <v>59</v>
      </c>
      <c r="B27" s="175" t="s">
        <v>71</v>
      </c>
      <c r="C27" s="177" t="s">
        <v>61</v>
      </c>
      <c r="D27" s="177" t="s">
        <v>62</v>
      </c>
      <c r="E27" s="177" t="s">
        <v>63</v>
      </c>
      <c r="F27" s="177" t="s">
        <v>50</v>
      </c>
      <c r="G27" s="177">
        <v>162</v>
      </c>
      <c r="H27" s="177" t="s">
        <v>22</v>
      </c>
      <c r="I27" s="177">
        <v>162</v>
      </c>
      <c r="J27" s="177" t="s">
        <v>22</v>
      </c>
      <c r="K27" s="177">
        <v>4</v>
      </c>
      <c r="L27" s="177" t="s">
        <v>72</v>
      </c>
      <c r="M27" s="177">
        <v>100</v>
      </c>
      <c r="N27" s="177" t="s">
        <v>66</v>
      </c>
    </row>
    <row r="28" spans="1:14" s="178" customFormat="1" ht="12" x14ac:dyDescent="0.35">
      <c r="A28" s="177"/>
      <c r="B28" s="175"/>
      <c r="C28" s="177"/>
      <c r="D28" s="177"/>
      <c r="E28" s="177"/>
      <c r="F28" s="177"/>
      <c r="G28" s="177"/>
      <c r="H28" s="177"/>
      <c r="I28" s="177"/>
      <c r="J28" s="177"/>
      <c r="K28" s="177"/>
      <c r="L28" s="177"/>
      <c r="M28" s="177"/>
      <c r="N28" s="177"/>
    </row>
    <row r="29" spans="1:14" s="178" customFormat="1" ht="12" x14ac:dyDescent="0.35">
      <c r="A29" s="174" t="s">
        <v>73</v>
      </c>
      <c r="B29" s="175" t="s">
        <v>74</v>
      </c>
      <c r="C29" s="176" t="s">
        <v>75</v>
      </c>
      <c r="D29" s="177" t="s">
        <v>76</v>
      </c>
      <c r="E29" s="177" t="s">
        <v>77</v>
      </c>
      <c r="F29" s="177" t="s">
        <v>50</v>
      </c>
      <c r="G29" s="177">
        <v>150</v>
      </c>
      <c r="H29" s="177" t="s">
        <v>22</v>
      </c>
      <c r="I29" s="177">
        <v>2</v>
      </c>
      <c r="J29" s="177" t="s">
        <v>78</v>
      </c>
      <c r="K29" s="177">
        <v>1</v>
      </c>
      <c r="L29" s="177" t="s">
        <v>79</v>
      </c>
      <c r="M29" s="177">
        <v>100</v>
      </c>
      <c r="N29" s="179" t="s">
        <v>80</v>
      </c>
    </row>
    <row r="30" spans="1:14" s="178" customFormat="1" ht="12" x14ac:dyDescent="0.35">
      <c r="A30" s="174"/>
      <c r="B30" s="175"/>
      <c r="C30" s="176"/>
      <c r="D30" s="177"/>
      <c r="E30" s="177"/>
      <c r="F30" s="177"/>
      <c r="G30" s="177"/>
      <c r="H30" s="177"/>
      <c r="I30" s="177"/>
      <c r="J30" s="177"/>
      <c r="K30" s="177"/>
      <c r="L30" s="177"/>
      <c r="M30" s="177"/>
      <c r="N30" s="179"/>
    </row>
    <row r="31" spans="1:14" s="178" customFormat="1" ht="12" x14ac:dyDescent="0.35">
      <c r="A31" s="174" t="s">
        <v>81</v>
      </c>
      <c r="B31" s="175" t="s">
        <v>82</v>
      </c>
      <c r="C31" s="176" t="s">
        <v>83</v>
      </c>
      <c r="D31" s="177" t="s">
        <v>84</v>
      </c>
      <c r="E31" s="177" t="s">
        <v>85</v>
      </c>
      <c r="F31" s="177" t="s">
        <v>86</v>
      </c>
      <c r="G31" s="177">
        <v>210</v>
      </c>
      <c r="H31" s="177" t="s">
        <v>22</v>
      </c>
      <c r="I31" s="177">
        <v>1.5</v>
      </c>
      <c r="J31" s="177" t="s">
        <v>52</v>
      </c>
      <c r="K31" s="177">
        <v>2</v>
      </c>
      <c r="L31" s="177" t="s">
        <v>86</v>
      </c>
      <c r="M31" s="177">
        <v>100</v>
      </c>
      <c r="N31" s="177" t="s">
        <v>87</v>
      </c>
    </row>
    <row r="32" spans="1:14" s="178" customFormat="1" ht="12" x14ac:dyDescent="0.35">
      <c r="A32" s="174"/>
      <c r="B32" s="175"/>
      <c r="C32" s="176"/>
      <c r="D32" s="177"/>
      <c r="E32" s="177"/>
      <c r="F32" s="177"/>
      <c r="G32" s="177"/>
      <c r="H32" s="177"/>
      <c r="I32" s="177"/>
      <c r="J32" s="177"/>
      <c r="K32" s="177"/>
      <c r="L32" s="177"/>
      <c r="M32" s="177"/>
      <c r="N32" s="177"/>
    </row>
    <row r="33" spans="1:14" s="178" customFormat="1" ht="12" x14ac:dyDescent="0.35">
      <c r="A33" s="177" t="s">
        <v>88</v>
      </c>
      <c r="B33" s="175" t="s">
        <v>89</v>
      </c>
      <c r="C33" s="175" t="s">
        <v>90</v>
      </c>
      <c r="D33" s="177" t="s">
        <v>91</v>
      </c>
      <c r="E33" s="177" t="s">
        <v>39</v>
      </c>
      <c r="F33" s="177" t="s">
        <v>92</v>
      </c>
      <c r="G33" s="177">
        <v>80</v>
      </c>
      <c r="H33" s="177" t="s">
        <v>22</v>
      </c>
      <c r="I33" s="177">
        <v>1</v>
      </c>
      <c r="J33" s="177" t="s">
        <v>23</v>
      </c>
      <c r="K33" s="177">
        <v>1</v>
      </c>
      <c r="L33" s="177" t="s">
        <v>23</v>
      </c>
      <c r="M33" s="177">
        <v>100</v>
      </c>
      <c r="N33" s="177" t="s">
        <v>41</v>
      </c>
    </row>
    <row r="34" spans="1:14" s="178" customFormat="1" ht="12" x14ac:dyDescent="0.35">
      <c r="A34" s="177"/>
      <c r="B34" s="175"/>
      <c r="C34" s="175"/>
      <c r="D34" s="177"/>
      <c r="E34" s="177"/>
      <c r="F34" s="177"/>
      <c r="G34" s="177"/>
      <c r="H34" s="177"/>
      <c r="I34" s="177"/>
      <c r="J34" s="177"/>
      <c r="K34" s="177"/>
      <c r="L34" s="177"/>
      <c r="M34" s="177"/>
      <c r="N34" s="177"/>
    </row>
    <row r="35" spans="1:14" s="178" customFormat="1" ht="12" x14ac:dyDescent="0.35">
      <c r="A35" s="174" t="s">
        <v>93</v>
      </c>
      <c r="B35" s="175" t="s">
        <v>94</v>
      </c>
      <c r="C35" s="176" t="s">
        <v>95</v>
      </c>
      <c r="D35" s="177" t="s">
        <v>96</v>
      </c>
      <c r="E35" s="177" t="s">
        <v>49</v>
      </c>
      <c r="F35" s="177" t="s">
        <v>50</v>
      </c>
      <c r="G35" s="177">
        <v>100</v>
      </c>
      <c r="H35" s="177" t="s">
        <v>22</v>
      </c>
      <c r="I35" s="177">
        <v>1</v>
      </c>
      <c r="J35" s="177" t="s">
        <v>23</v>
      </c>
      <c r="K35" s="177">
        <v>1</v>
      </c>
      <c r="L35" s="177" t="s">
        <v>97</v>
      </c>
      <c r="M35" s="177">
        <v>100</v>
      </c>
      <c r="N35" s="177" t="s">
        <v>54</v>
      </c>
    </row>
    <row r="36" spans="1:14" s="178" customFormat="1" ht="12" x14ac:dyDescent="0.35">
      <c r="A36" s="174" t="s">
        <v>93</v>
      </c>
      <c r="B36" s="175" t="s">
        <v>98</v>
      </c>
      <c r="C36" s="176" t="s">
        <v>95</v>
      </c>
      <c r="D36" s="177" t="s">
        <v>96</v>
      </c>
      <c r="E36" s="177" t="s">
        <v>49</v>
      </c>
      <c r="F36" s="177" t="s">
        <v>50</v>
      </c>
      <c r="G36" s="177">
        <v>100</v>
      </c>
      <c r="H36" s="177" t="s">
        <v>22</v>
      </c>
      <c r="I36" s="177">
        <v>1</v>
      </c>
      <c r="J36" s="177" t="s">
        <v>23</v>
      </c>
      <c r="K36" s="177">
        <v>1</v>
      </c>
      <c r="L36" s="177" t="s">
        <v>99</v>
      </c>
      <c r="M36" s="177">
        <v>100</v>
      </c>
      <c r="N36" s="177" t="s">
        <v>54</v>
      </c>
    </row>
    <row r="37" spans="1:14" s="178" customFormat="1" ht="12" x14ac:dyDescent="0.35">
      <c r="A37" s="174"/>
      <c r="B37" s="175"/>
      <c r="C37" s="176"/>
      <c r="D37" s="177"/>
      <c r="E37" s="177"/>
      <c r="F37" s="177"/>
      <c r="G37" s="177"/>
      <c r="H37" s="177"/>
      <c r="I37" s="177"/>
      <c r="J37" s="177"/>
      <c r="K37" s="177"/>
      <c r="L37" s="177"/>
      <c r="M37" s="177"/>
      <c r="N37" s="177"/>
    </row>
    <row r="38" spans="1:14" s="178" customFormat="1" ht="12" x14ac:dyDescent="0.35">
      <c r="A38" s="174" t="s">
        <v>100</v>
      </c>
      <c r="B38" s="175" t="s">
        <v>101</v>
      </c>
      <c r="C38" s="176" t="s">
        <v>102</v>
      </c>
      <c r="D38" s="177" t="s">
        <v>103</v>
      </c>
      <c r="E38" s="177" t="s">
        <v>104</v>
      </c>
      <c r="F38" s="177" t="s">
        <v>105</v>
      </c>
      <c r="G38" s="177">
        <v>40</v>
      </c>
      <c r="H38" s="177" t="s">
        <v>64</v>
      </c>
      <c r="I38" s="177">
        <v>1</v>
      </c>
      <c r="J38" s="177" t="s">
        <v>58</v>
      </c>
      <c r="K38" s="177">
        <v>1</v>
      </c>
      <c r="L38" s="177" t="s">
        <v>79</v>
      </c>
      <c r="M38" s="177">
        <v>100</v>
      </c>
      <c r="N38" s="177" t="s">
        <v>106</v>
      </c>
    </row>
    <row r="39" spans="1:14" s="178" customFormat="1" ht="12" x14ac:dyDescent="0.35">
      <c r="A39" s="174"/>
      <c r="B39" s="175"/>
      <c r="C39" s="176"/>
      <c r="D39" s="177"/>
      <c r="E39" s="177"/>
      <c r="F39" s="177"/>
      <c r="G39" s="177"/>
      <c r="H39" s="177"/>
      <c r="I39" s="177"/>
      <c r="J39" s="177"/>
      <c r="K39" s="177"/>
      <c r="L39" s="177"/>
      <c r="M39" s="177"/>
      <c r="N39" s="177"/>
    </row>
    <row r="40" spans="1:14" s="178" customFormat="1" ht="12" x14ac:dyDescent="0.35">
      <c r="A40" s="174" t="s">
        <v>107</v>
      </c>
      <c r="B40" s="175" t="s">
        <v>108</v>
      </c>
      <c r="C40" s="176" t="s">
        <v>109</v>
      </c>
      <c r="D40" s="177" t="s">
        <v>110</v>
      </c>
      <c r="E40" s="177" t="s">
        <v>77</v>
      </c>
      <c r="F40" s="177" t="s">
        <v>50</v>
      </c>
      <c r="G40" s="177">
        <v>120</v>
      </c>
      <c r="H40" s="177" t="s">
        <v>64</v>
      </c>
      <c r="I40" s="177">
        <v>1</v>
      </c>
      <c r="J40" s="177" t="s">
        <v>111</v>
      </c>
      <c r="K40" s="177">
        <v>1</v>
      </c>
      <c r="L40" s="177" t="s">
        <v>112</v>
      </c>
      <c r="M40" s="177">
        <v>100</v>
      </c>
      <c r="N40" s="179" t="s">
        <v>80</v>
      </c>
    </row>
    <row r="41" spans="1:14" x14ac:dyDescent="0.35">
      <c r="A41" s="180"/>
      <c r="B41" s="181"/>
      <c r="C41" s="181"/>
      <c r="D41" s="180"/>
      <c r="E41" s="180"/>
      <c r="F41" s="180"/>
      <c r="G41" s="180"/>
      <c r="H41" s="180"/>
      <c r="I41" s="180"/>
      <c r="J41" s="180"/>
      <c r="K41" s="180"/>
      <c r="L41" s="180"/>
      <c r="M41" s="180"/>
      <c r="N41" s="180"/>
    </row>
    <row r="42" spans="1:14" x14ac:dyDescent="0.35">
      <c r="B42" s="126"/>
      <c r="C42" s="126"/>
      <c r="H42" s="1"/>
      <c r="N42" s="1"/>
    </row>
    <row r="43" spans="1:14" ht="15" thickBot="1" x14ac:dyDescent="0.4">
      <c r="B43" s="126"/>
      <c r="C43" s="126"/>
      <c r="H43" s="1"/>
      <c r="N43" s="1"/>
    </row>
    <row r="44" spans="1:14" ht="15" thickBot="1" x14ac:dyDescent="0.4">
      <c r="A44" s="193" t="s">
        <v>113</v>
      </c>
      <c r="B44" s="194"/>
      <c r="C44" s="194"/>
      <c r="D44" s="195"/>
      <c r="H44" s="1"/>
      <c r="N44" s="1"/>
    </row>
    <row r="45" spans="1:14" x14ac:dyDescent="0.35">
      <c r="A45" s="182" t="s">
        <v>114</v>
      </c>
      <c r="B45" s="183"/>
      <c r="C45" s="184" t="s">
        <v>115</v>
      </c>
      <c r="D45" s="185" t="str">
        <f>VLOOKUP(A45,'[2]5'!$B$3:$D$22,3,0)</f>
        <v>Orencia</v>
      </c>
      <c r="H45" s="1"/>
      <c r="N45" s="1"/>
    </row>
    <row r="46" spans="1:14" x14ac:dyDescent="0.35">
      <c r="A46" s="182" t="s">
        <v>116</v>
      </c>
      <c r="B46" s="183"/>
      <c r="C46" s="184" t="s">
        <v>117</v>
      </c>
      <c r="D46" s="185" t="str">
        <f>VLOOKUP(A46,'[2]5'!$B$3:$D$22,3,0)</f>
        <v>Benlysta</v>
      </c>
      <c r="H46" s="1"/>
      <c r="N46" s="1"/>
    </row>
    <row r="47" spans="1:14" x14ac:dyDescent="0.35">
      <c r="A47" s="182" t="s">
        <v>118</v>
      </c>
      <c r="B47" s="183"/>
      <c r="C47" s="184" t="s">
        <v>119</v>
      </c>
      <c r="D47" s="185" t="str">
        <f>VLOOKUP(A47,'[2]5'!$B$3:$D$22,3,0)</f>
        <v>Entyvio</v>
      </c>
      <c r="H47" s="1"/>
      <c r="N47" s="1"/>
    </row>
    <row r="48" spans="1:14" x14ac:dyDescent="0.35">
      <c r="A48" s="182" t="s">
        <v>120</v>
      </c>
      <c r="B48" s="183"/>
      <c r="C48" s="184" t="s">
        <v>121</v>
      </c>
      <c r="D48" s="185" t="str">
        <f>VLOOKUP(A48,'[2]5'!$B$3:$D$22,3,0)</f>
        <v>Kineret</v>
      </c>
      <c r="H48" s="1"/>
      <c r="N48" s="1"/>
    </row>
    <row r="49" spans="1:14" ht="15" thickBot="1" x14ac:dyDescent="0.4">
      <c r="A49" s="186"/>
      <c r="B49" s="187"/>
      <c r="C49" s="188"/>
      <c r="D49" s="189"/>
      <c r="H49" s="1"/>
      <c r="N49" s="1"/>
    </row>
    <row r="51" spans="1:14" x14ac:dyDescent="0.35">
      <c r="A51" s="1" t="s">
        <v>287</v>
      </c>
    </row>
  </sheetData>
  <sheetProtection algorithmName="SHA-512" hashValue="mYVISzKMGUvH6oTx8E26vOafBRDSYhj4ddlUmCo9ujby0M1Tzmg8KJiIpy9XSXS0CNq2eIe6YWnqRRdezAj9Ig==" saltValue="8xbRqu1V+3CptH3sWt1NLA==" spinCount="100000" sheet="1" objects="1" scenarios="1"/>
  <mergeCells count="3">
    <mergeCell ref="D3:H3"/>
    <mergeCell ref="D4:H6"/>
    <mergeCell ref="A44:D44"/>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S78"/>
  <sheetViews>
    <sheetView showGridLines="0" zoomScale="62" zoomScaleNormal="62" workbookViewId="0">
      <selection activeCell="G19" sqref="G19"/>
    </sheetView>
  </sheetViews>
  <sheetFormatPr defaultColWidth="9.08984375" defaultRowHeight="14.5" x14ac:dyDescent="0.35"/>
  <cols>
    <col min="1" max="1" width="16.90625" style="1" customWidth="1"/>
    <col min="2" max="2" width="9.08984375" style="126"/>
    <col min="3" max="3" width="15" style="1" customWidth="1"/>
    <col min="4" max="4" width="18.36328125" style="1" customWidth="1"/>
    <col min="5" max="5" width="35.08984375" style="127" customWidth="1"/>
    <col min="6" max="6" width="22.453125" style="128" customWidth="1"/>
    <col min="7" max="7" width="74.453125" style="4" customWidth="1"/>
    <col min="8" max="8" width="15.54296875" style="3" customWidth="1"/>
    <col min="9" max="9" width="13.6328125" style="3" customWidth="1"/>
    <col min="10" max="10" width="20.36328125" style="3" customWidth="1"/>
    <col min="11" max="11" width="12.54296875" style="3" customWidth="1"/>
    <col min="12" max="13" width="17.36328125" style="3" customWidth="1"/>
    <col min="14" max="14" width="15" style="3" customWidth="1"/>
    <col min="15" max="15" width="31.453125" style="3" customWidth="1"/>
    <col min="16" max="17" width="36.54296875" style="8" customWidth="1"/>
    <col min="18" max="18" width="34.453125" style="3" customWidth="1"/>
    <col min="19" max="19" width="39.90625" style="3" customWidth="1"/>
    <col min="20" max="16384" width="9.08984375" style="1"/>
  </cols>
  <sheetData>
    <row r="1" spans="1:19" ht="9" customHeight="1" x14ac:dyDescent="0.35"/>
    <row r="2" spans="1:19" s="10" customFormat="1" ht="31" x14ac:dyDescent="0.7">
      <c r="A2" s="199"/>
      <c r="B2" s="199"/>
      <c r="C2" s="199"/>
      <c r="D2" s="199"/>
      <c r="E2" s="199"/>
      <c r="F2" s="199"/>
      <c r="G2" s="199"/>
      <c r="H2" s="199"/>
      <c r="I2" s="199"/>
      <c r="J2" s="199"/>
      <c r="K2" s="199"/>
      <c r="L2" s="199"/>
      <c r="M2" s="199"/>
      <c r="N2" s="199"/>
      <c r="O2" s="9"/>
      <c r="P2" s="129"/>
      <c r="Q2" s="129"/>
      <c r="R2" s="9"/>
      <c r="S2" s="9"/>
    </row>
    <row r="3" spans="1:19" s="11" customFormat="1" ht="23.5" x14ac:dyDescent="0.55000000000000004">
      <c r="D3" s="200" t="s">
        <v>122</v>
      </c>
      <c r="E3" s="200"/>
      <c r="F3" s="200"/>
      <c r="G3" s="200"/>
      <c r="H3" s="200"/>
      <c r="N3" s="130"/>
      <c r="O3" s="130"/>
    </row>
    <row r="4" spans="1:19" s="15" customFormat="1" ht="30.75" customHeight="1" x14ac:dyDescent="0.5">
      <c r="A4" s="200" t="s">
        <v>123</v>
      </c>
      <c r="B4" s="200"/>
      <c r="C4" s="200"/>
      <c r="D4" s="200"/>
      <c r="E4" s="200"/>
      <c r="F4" s="200"/>
      <c r="G4" s="200"/>
      <c r="H4" s="200"/>
      <c r="I4" s="200"/>
      <c r="J4" s="200"/>
      <c r="K4" s="200"/>
      <c r="L4" s="200"/>
      <c r="M4" s="200"/>
      <c r="N4" s="200"/>
      <c r="O4" s="131"/>
      <c r="P4" s="132"/>
      <c r="Q4" s="132"/>
      <c r="R4" s="14"/>
      <c r="S4" s="14"/>
    </row>
    <row r="5" spans="1:19" s="15" customFormat="1" ht="30.75" customHeight="1" x14ac:dyDescent="0.5">
      <c r="A5" s="200"/>
      <c r="B5" s="200"/>
      <c r="C5" s="200"/>
      <c r="D5" s="200"/>
      <c r="E5" s="200"/>
      <c r="F5" s="200"/>
      <c r="G5" s="200"/>
      <c r="H5" s="200"/>
      <c r="I5" s="200"/>
      <c r="J5" s="200"/>
      <c r="K5" s="200"/>
      <c r="L5" s="200"/>
      <c r="M5" s="200"/>
      <c r="N5" s="200"/>
      <c r="O5" s="131"/>
      <c r="P5" s="132"/>
      <c r="Q5" s="132"/>
      <c r="R5" s="14"/>
      <c r="S5" s="14"/>
    </row>
    <row r="6" spans="1:19" s="22" customFormat="1" ht="18.5" x14ac:dyDescent="0.45">
      <c r="A6" s="16"/>
      <c r="B6" s="126"/>
      <c r="C6" s="1"/>
      <c r="D6" s="1"/>
      <c r="E6" s="127"/>
      <c r="F6" s="128"/>
      <c r="G6" s="4"/>
      <c r="H6" s="3"/>
      <c r="I6" s="3"/>
      <c r="J6" s="3"/>
      <c r="K6" s="3"/>
      <c r="L6" s="3"/>
      <c r="M6" s="3"/>
      <c r="N6" s="3"/>
      <c r="O6" s="3"/>
      <c r="P6" s="19"/>
      <c r="Q6" s="19"/>
      <c r="R6" s="21"/>
      <c r="S6" s="21"/>
    </row>
    <row r="7" spans="1:19" ht="26" x14ac:dyDescent="0.35">
      <c r="A7" s="201" t="s">
        <v>124</v>
      </c>
      <c r="B7" s="202"/>
      <c r="C7" s="202"/>
      <c r="D7" s="202"/>
      <c r="E7" s="202"/>
      <c r="F7" s="202"/>
      <c r="G7" s="202"/>
      <c r="H7" s="202"/>
      <c r="I7" s="202"/>
      <c r="J7" s="202"/>
      <c r="K7" s="202"/>
      <c r="L7" s="202"/>
      <c r="M7" s="202"/>
      <c r="N7" s="202"/>
      <c r="O7" s="202"/>
      <c r="P7" s="202"/>
      <c r="Q7" s="202"/>
      <c r="R7" s="202"/>
      <c r="S7" s="203"/>
    </row>
    <row r="8" spans="1:19" s="27" customFormat="1" ht="46.5" x14ac:dyDescent="0.35">
      <c r="A8" s="23" t="s">
        <v>2</v>
      </c>
      <c r="B8" s="24" t="s">
        <v>3</v>
      </c>
      <c r="C8" s="25" t="s">
        <v>5</v>
      </c>
      <c r="D8" s="25" t="s">
        <v>125</v>
      </c>
      <c r="E8" s="25" t="s">
        <v>126</v>
      </c>
      <c r="F8" s="25" t="s">
        <v>127</v>
      </c>
      <c r="G8" s="25" t="s">
        <v>128</v>
      </c>
      <c r="H8" s="25" t="s">
        <v>7</v>
      </c>
      <c r="I8" s="25" t="s">
        <v>8</v>
      </c>
      <c r="J8" s="25" t="s">
        <v>9</v>
      </c>
      <c r="K8" s="25" t="s">
        <v>129</v>
      </c>
      <c r="L8" s="25" t="s">
        <v>130</v>
      </c>
      <c r="M8" s="25" t="s">
        <v>12</v>
      </c>
      <c r="N8" s="25" t="s">
        <v>13</v>
      </c>
      <c r="O8" s="25" t="s">
        <v>131</v>
      </c>
      <c r="P8" s="26" t="s">
        <v>14</v>
      </c>
      <c r="Q8" s="26" t="s">
        <v>132</v>
      </c>
      <c r="R8" s="26" t="s">
        <v>15</v>
      </c>
      <c r="S8" s="26" t="s">
        <v>133</v>
      </c>
    </row>
    <row r="9" spans="1:19" ht="23.25" customHeight="1" x14ac:dyDescent="0.55000000000000004">
      <c r="A9" s="59"/>
      <c r="B9" s="133"/>
      <c r="C9" s="59"/>
      <c r="D9" s="59"/>
      <c r="E9" s="134"/>
      <c r="F9" s="135" t="s">
        <v>134</v>
      </c>
      <c r="G9" s="31"/>
      <c r="H9" s="28"/>
      <c r="I9" s="28"/>
      <c r="J9" s="28"/>
      <c r="K9" s="28"/>
      <c r="L9" s="28"/>
      <c r="M9" s="28"/>
      <c r="N9" s="28"/>
      <c r="O9" s="46"/>
      <c r="P9" s="63"/>
      <c r="Q9" s="63"/>
      <c r="R9" s="46"/>
      <c r="S9" s="28"/>
    </row>
    <row r="10" spans="1:19" ht="52.5" customHeight="1" x14ac:dyDescent="0.35">
      <c r="A10" s="59" t="s">
        <v>135</v>
      </c>
      <c r="B10" s="136" t="s">
        <v>136</v>
      </c>
      <c r="C10" s="137" t="s">
        <v>137</v>
      </c>
      <c r="D10" s="59" t="s">
        <v>138</v>
      </c>
      <c r="E10" s="138" t="s">
        <v>139</v>
      </c>
      <c r="F10" s="137" t="s">
        <v>134</v>
      </c>
      <c r="G10" s="41" t="s">
        <v>140</v>
      </c>
      <c r="H10" s="28" t="s">
        <v>57</v>
      </c>
      <c r="I10" s="28">
        <v>100</v>
      </c>
      <c r="J10" s="28" t="s">
        <v>22</v>
      </c>
      <c r="K10" s="28">
        <v>1</v>
      </c>
      <c r="L10" s="28" t="s">
        <v>58</v>
      </c>
      <c r="M10" s="28">
        <v>1</v>
      </c>
      <c r="N10" s="139" t="s">
        <v>79</v>
      </c>
      <c r="O10" s="140">
        <v>277</v>
      </c>
      <c r="P10" s="141">
        <v>100</v>
      </c>
      <c r="Q10" s="142">
        <v>1</v>
      </c>
      <c r="R10" s="143" t="s">
        <v>141</v>
      </c>
      <c r="S10" s="144"/>
    </row>
    <row r="11" spans="1:19" x14ac:dyDescent="0.35">
      <c r="A11" s="59" t="s">
        <v>135</v>
      </c>
      <c r="B11" s="136" t="s">
        <v>136</v>
      </c>
      <c r="C11" s="137" t="s">
        <v>137</v>
      </c>
      <c r="D11" s="59" t="s">
        <v>138</v>
      </c>
      <c r="E11" s="138" t="s">
        <v>139</v>
      </c>
      <c r="F11" s="137"/>
      <c r="G11" s="41" t="s">
        <v>142</v>
      </c>
      <c r="H11" s="28" t="s">
        <v>57</v>
      </c>
      <c r="I11" s="28">
        <v>100</v>
      </c>
      <c r="J11" s="28" t="s">
        <v>22</v>
      </c>
      <c r="K11" s="28">
        <v>1</v>
      </c>
      <c r="L11" s="28" t="s">
        <v>58</v>
      </c>
      <c r="M11" s="28">
        <v>1</v>
      </c>
      <c r="N11" s="139" t="s">
        <v>79</v>
      </c>
      <c r="O11" s="140">
        <f>O10</f>
        <v>277</v>
      </c>
      <c r="P11" s="60"/>
      <c r="Q11" s="60"/>
      <c r="R11" s="145"/>
      <c r="S11" s="144"/>
    </row>
    <row r="12" spans="1:19" ht="49.5" customHeight="1" x14ac:dyDescent="0.35">
      <c r="A12" s="59" t="s">
        <v>135</v>
      </c>
      <c r="B12" s="136" t="s">
        <v>143</v>
      </c>
      <c r="C12" s="137" t="s">
        <v>144</v>
      </c>
      <c r="D12" s="59" t="s">
        <v>138</v>
      </c>
      <c r="E12" s="138" t="s">
        <v>145</v>
      </c>
      <c r="F12" s="137" t="s">
        <v>134</v>
      </c>
      <c r="G12" s="41" t="s">
        <v>140</v>
      </c>
      <c r="H12" s="28" t="s">
        <v>146</v>
      </c>
      <c r="I12" s="28">
        <v>100</v>
      </c>
      <c r="J12" s="28" t="s">
        <v>22</v>
      </c>
      <c r="K12" s="28">
        <v>1</v>
      </c>
      <c r="L12" s="28" t="s">
        <v>147</v>
      </c>
      <c r="M12" s="28">
        <v>1</v>
      </c>
      <c r="N12" s="28" t="s">
        <v>79</v>
      </c>
      <c r="O12" s="140">
        <f>O10</f>
        <v>277</v>
      </c>
      <c r="P12" s="141">
        <v>81.472327665307176</v>
      </c>
      <c r="Q12" s="142">
        <v>2</v>
      </c>
      <c r="R12" s="143" t="s">
        <v>148</v>
      </c>
      <c r="S12" s="28"/>
    </row>
    <row r="13" spans="1:19" x14ac:dyDescent="0.35">
      <c r="A13" s="59" t="s">
        <v>135</v>
      </c>
      <c r="B13" s="136" t="s">
        <v>143</v>
      </c>
      <c r="C13" s="137" t="s">
        <v>144</v>
      </c>
      <c r="D13" s="59" t="s">
        <v>138</v>
      </c>
      <c r="E13" s="138" t="s">
        <v>145</v>
      </c>
      <c r="F13" s="137" t="s">
        <v>134</v>
      </c>
      <c r="G13" s="41" t="s">
        <v>142</v>
      </c>
      <c r="H13" s="28" t="s">
        <v>146</v>
      </c>
      <c r="I13" s="28">
        <v>100</v>
      </c>
      <c r="J13" s="28" t="s">
        <v>22</v>
      </c>
      <c r="K13" s="28">
        <v>1</v>
      </c>
      <c r="L13" s="28" t="s">
        <v>147</v>
      </c>
      <c r="M13" s="28">
        <v>1</v>
      </c>
      <c r="N13" s="28" t="s">
        <v>79</v>
      </c>
      <c r="O13" s="140">
        <f>O12</f>
        <v>277</v>
      </c>
      <c r="P13" s="60"/>
      <c r="Q13" s="60"/>
      <c r="R13" s="145"/>
      <c r="S13" s="28"/>
    </row>
    <row r="14" spans="1:19" ht="49.5" customHeight="1" x14ac:dyDescent="0.35">
      <c r="A14" s="59" t="s">
        <v>135</v>
      </c>
      <c r="B14" s="136" t="s">
        <v>149</v>
      </c>
      <c r="C14" s="137" t="s">
        <v>150</v>
      </c>
      <c r="D14" s="59" t="s">
        <v>138</v>
      </c>
      <c r="E14" s="137" t="s">
        <v>151</v>
      </c>
      <c r="F14" s="137" t="s">
        <v>134</v>
      </c>
      <c r="G14" s="41" t="s">
        <v>140</v>
      </c>
      <c r="H14" s="43" t="s">
        <v>57</v>
      </c>
      <c r="I14" s="43">
        <v>100</v>
      </c>
      <c r="J14" s="43" t="s">
        <v>22</v>
      </c>
      <c r="K14" s="43">
        <v>1</v>
      </c>
      <c r="L14" s="43" t="s">
        <v>58</v>
      </c>
      <c r="M14" s="43">
        <v>1</v>
      </c>
      <c r="N14" s="43" t="s">
        <v>79</v>
      </c>
      <c r="O14" s="140">
        <f>O12</f>
        <v>277</v>
      </c>
      <c r="P14" s="141">
        <v>79.871426261802739</v>
      </c>
      <c r="Q14" s="142">
        <v>3</v>
      </c>
      <c r="R14" s="143" t="s">
        <v>152</v>
      </c>
      <c r="S14" s="28"/>
    </row>
    <row r="15" spans="1:19" x14ac:dyDescent="0.35">
      <c r="A15" s="59" t="s">
        <v>135</v>
      </c>
      <c r="B15" s="136" t="s">
        <v>149</v>
      </c>
      <c r="C15" s="137" t="s">
        <v>150</v>
      </c>
      <c r="D15" s="59" t="s">
        <v>138</v>
      </c>
      <c r="E15" s="137" t="s">
        <v>151</v>
      </c>
      <c r="F15" s="137" t="s">
        <v>134</v>
      </c>
      <c r="G15" s="41" t="s">
        <v>142</v>
      </c>
      <c r="H15" s="43" t="s">
        <v>57</v>
      </c>
      <c r="I15" s="43">
        <v>100</v>
      </c>
      <c r="J15" s="43" t="s">
        <v>22</v>
      </c>
      <c r="K15" s="43">
        <v>1</v>
      </c>
      <c r="L15" s="43" t="s">
        <v>58</v>
      </c>
      <c r="M15" s="43">
        <v>1</v>
      </c>
      <c r="N15" s="43" t="s">
        <v>79</v>
      </c>
      <c r="O15" s="140">
        <f>O14</f>
        <v>277</v>
      </c>
      <c r="P15" s="60"/>
      <c r="Q15" s="60"/>
      <c r="R15" s="145"/>
      <c r="S15" s="28"/>
    </row>
    <row r="16" spans="1:19" ht="49.5" customHeight="1" x14ac:dyDescent="0.35">
      <c r="A16" s="59" t="s">
        <v>135</v>
      </c>
      <c r="B16" s="146" t="s">
        <v>153</v>
      </c>
      <c r="C16" s="137" t="s">
        <v>154</v>
      </c>
      <c r="D16" s="59" t="s">
        <v>138</v>
      </c>
      <c r="E16" s="138" t="s">
        <v>155</v>
      </c>
      <c r="F16" s="137" t="s">
        <v>134</v>
      </c>
      <c r="G16" s="41" t="s">
        <v>140</v>
      </c>
      <c r="H16" s="44" t="s">
        <v>156</v>
      </c>
      <c r="I16" s="44" t="s">
        <v>157</v>
      </c>
      <c r="J16" s="44" t="s">
        <v>22</v>
      </c>
      <c r="K16" s="44" t="s">
        <v>158</v>
      </c>
      <c r="L16" s="44" t="s">
        <v>58</v>
      </c>
      <c r="M16" s="44" t="s">
        <v>158</v>
      </c>
      <c r="N16" s="44" t="s">
        <v>79</v>
      </c>
      <c r="O16" s="140">
        <f>O14</f>
        <v>277</v>
      </c>
      <c r="P16" s="141">
        <v>42.138645326147632</v>
      </c>
      <c r="Q16" s="142">
        <v>4</v>
      </c>
      <c r="R16" s="143" t="s">
        <v>159</v>
      </c>
      <c r="S16" s="28"/>
    </row>
    <row r="17" spans="1:19" ht="29" x14ac:dyDescent="0.35">
      <c r="A17" s="59" t="s">
        <v>135</v>
      </c>
      <c r="B17" s="146" t="s">
        <v>153</v>
      </c>
      <c r="C17" s="137" t="s">
        <v>154</v>
      </c>
      <c r="D17" s="59" t="s">
        <v>138</v>
      </c>
      <c r="E17" s="138" t="s">
        <v>155</v>
      </c>
      <c r="F17" s="137" t="s">
        <v>134</v>
      </c>
      <c r="G17" s="41" t="s">
        <v>142</v>
      </c>
      <c r="H17" s="44" t="s">
        <v>156</v>
      </c>
      <c r="I17" s="44" t="s">
        <v>157</v>
      </c>
      <c r="J17" s="44" t="s">
        <v>22</v>
      </c>
      <c r="K17" s="44" t="s">
        <v>158</v>
      </c>
      <c r="L17" s="44" t="s">
        <v>58</v>
      </c>
      <c r="M17" s="44" t="s">
        <v>158</v>
      </c>
      <c r="N17" s="44" t="s">
        <v>79</v>
      </c>
      <c r="O17" s="140">
        <f>O16</f>
        <v>277</v>
      </c>
      <c r="P17" s="60"/>
      <c r="Q17" s="60"/>
      <c r="R17" s="145"/>
      <c r="S17" s="28"/>
    </row>
    <row r="18" spans="1:19" ht="14" customHeight="1" x14ac:dyDescent="0.35">
      <c r="A18" s="147"/>
      <c r="B18" s="148"/>
      <c r="C18" s="149"/>
      <c r="D18" s="149"/>
      <c r="E18" s="150"/>
      <c r="F18" s="151"/>
      <c r="G18" s="149"/>
      <c r="H18" s="152"/>
      <c r="I18" s="152"/>
      <c r="J18" s="152"/>
      <c r="K18" s="152"/>
      <c r="L18" s="152"/>
      <c r="M18" s="152"/>
      <c r="N18" s="152"/>
      <c r="O18" s="152"/>
      <c r="P18" s="152"/>
      <c r="Q18" s="152"/>
      <c r="R18" s="152"/>
      <c r="S18" s="153"/>
    </row>
    <row r="19" spans="1:19" s="158" customFormat="1" ht="46.5" x14ac:dyDescent="0.35">
      <c r="A19" s="154" t="s">
        <v>2</v>
      </c>
      <c r="B19" s="155" t="s">
        <v>3</v>
      </c>
      <c r="C19" s="156" t="s">
        <v>5</v>
      </c>
      <c r="D19" s="156" t="s">
        <v>125</v>
      </c>
      <c r="E19" s="156" t="s">
        <v>126</v>
      </c>
      <c r="F19" s="25" t="s">
        <v>127</v>
      </c>
      <c r="G19" s="25" t="s">
        <v>128</v>
      </c>
      <c r="H19" s="156" t="s">
        <v>7</v>
      </c>
      <c r="I19" s="156" t="s">
        <v>8</v>
      </c>
      <c r="J19" s="156" t="s">
        <v>9</v>
      </c>
      <c r="K19" s="156" t="s">
        <v>129</v>
      </c>
      <c r="L19" s="156" t="s">
        <v>130</v>
      </c>
      <c r="M19" s="156" t="s">
        <v>12</v>
      </c>
      <c r="N19" s="156" t="s">
        <v>13</v>
      </c>
      <c r="O19" s="156" t="s">
        <v>131</v>
      </c>
      <c r="P19" s="157" t="s">
        <v>14</v>
      </c>
      <c r="Q19" s="157" t="s">
        <v>132</v>
      </c>
      <c r="R19" s="157" t="s">
        <v>15</v>
      </c>
      <c r="S19" s="157" t="s">
        <v>133</v>
      </c>
    </row>
    <row r="20" spans="1:19" ht="24.75" customHeight="1" x14ac:dyDescent="0.55000000000000004">
      <c r="A20" s="59"/>
      <c r="B20" s="133"/>
      <c r="C20" s="59"/>
      <c r="D20" s="59"/>
      <c r="E20" s="134"/>
      <c r="F20" s="135" t="s">
        <v>160</v>
      </c>
      <c r="G20" s="31"/>
      <c r="H20" s="28"/>
      <c r="I20" s="28"/>
      <c r="J20" s="28"/>
      <c r="K20" s="28"/>
      <c r="L20" s="28"/>
      <c r="M20" s="28"/>
      <c r="N20" s="28"/>
      <c r="O20" s="99"/>
      <c r="P20" s="61"/>
      <c r="Q20" s="61"/>
      <c r="R20" s="28"/>
      <c r="S20" s="28"/>
    </row>
    <row r="21" spans="1:19" ht="43.5" x14ac:dyDescent="0.35">
      <c r="A21" s="59" t="s">
        <v>135</v>
      </c>
      <c r="B21" s="136" t="s">
        <v>136</v>
      </c>
      <c r="C21" s="137" t="s">
        <v>137</v>
      </c>
      <c r="D21" s="59" t="s">
        <v>138</v>
      </c>
      <c r="E21" s="138" t="s">
        <v>139</v>
      </c>
      <c r="F21" s="137" t="s">
        <v>160</v>
      </c>
      <c r="G21" s="41" t="s">
        <v>161</v>
      </c>
      <c r="H21" s="43" t="s">
        <v>57</v>
      </c>
      <c r="I21" s="43">
        <v>100</v>
      </c>
      <c r="J21" s="43" t="s">
        <v>22</v>
      </c>
      <c r="K21" s="43">
        <v>1</v>
      </c>
      <c r="L21" s="43" t="s">
        <v>58</v>
      </c>
      <c r="M21" s="43">
        <v>1</v>
      </c>
      <c r="N21" s="43" t="s">
        <v>79</v>
      </c>
      <c r="O21" s="140">
        <v>294</v>
      </c>
      <c r="P21" s="141">
        <v>100</v>
      </c>
      <c r="Q21" s="142">
        <v>1</v>
      </c>
      <c r="R21" s="143" t="s">
        <v>141</v>
      </c>
      <c r="S21" s="28"/>
    </row>
    <row r="22" spans="1:19" x14ac:dyDescent="0.35">
      <c r="A22" s="59" t="s">
        <v>135</v>
      </c>
      <c r="B22" s="136" t="s">
        <v>136</v>
      </c>
      <c r="C22" s="137" t="s">
        <v>137</v>
      </c>
      <c r="D22" s="59" t="s">
        <v>138</v>
      </c>
      <c r="E22" s="138" t="s">
        <v>139</v>
      </c>
      <c r="F22" s="137" t="s">
        <v>160</v>
      </c>
      <c r="G22" s="41" t="s">
        <v>162</v>
      </c>
      <c r="H22" s="43" t="s">
        <v>57</v>
      </c>
      <c r="I22" s="43">
        <v>100</v>
      </c>
      <c r="J22" s="43" t="s">
        <v>22</v>
      </c>
      <c r="K22" s="43">
        <v>1</v>
      </c>
      <c r="L22" s="43" t="s">
        <v>58</v>
      </c>
      <c r="M22" s="43">
        <v>1</v>
      </c>
      <c r="N22" s="43" t="s">
        <v>79</v>
      </c>
      <c r="O22" s="140">
        <f>O21</f>
        <v>294</v>
      </c>
      <c r="P22" s="60"/>
      <c r="Q22" s="60"/>
      <c r="R22" s="145"/>
      <c r="S22" s="28"/>
    </row>
    <row r="23" spans="1:19" ht="43.5" x14ac:dyDescent="0.35">
      <c r="A23" s="59" t="s">
        <v>135</v>
      </c>
      <c r="B23" s="136" t="s">
        <v>143</v>
      </c>
      <c r="C23" s="137" t="s">
        <v>144</v>
      </c>
      <c r="D23" s="59" t="s">
        <v>138</v>
      </c>
      <c r="E23" s="138" t="s">
        <v>145</v>
      </c>
      <c r="F23" s="137" t="s">
        <v>160</v>
      </c>
      <c r="G23" s="41" t="s">
        <v>161</v>
      </c>
      <c r="H23" s="43" t="s">
        <v>146</v>
      </c>
      <c r="I23" s="43">
        <v>100</v>
      </c>
      <c r="J23" s="43" t="s">
        <v>22</v>
      </c>
      <c r="K23" s="43">
        <v>1</v>
      </c>
      <c r="L23" s="43" t="s">
        <v>147</v>
      </c>
      <c r="M23" s="43">
        <v>1</v>
      </c>
      <c r="N23" s="43" t="s">
        <v>79</v>
      </c>
      <c r="O23" s="140">
        <f>O21</f>
        <v>294</v>
      </c>
      <c r="P23" s="141">
        <v>81.093100543830673</v>
      </c>
      <c r="Q23" s="142">
        <v>2</v>
      </c>
      <c r="R23" s="143" t="s">
        <v>148</v>
      </c>
      <c r="S23" s="28"/>
    </row>
    <row r="24" spans="1:19" x14ac:dyDescent="0.35">
      <c r="A24" s="59" t="s">
        <v>135</v>
      </c>
      <c r="B24" s="136" t="s">
        <v>143</v>
      </c>
      <c r="C24" s="137" t="s">
        <v>144</v>
      </c>
      <c r="D24" s="59" t="s">
        <v>138</v>
      </c>
      <c r="E24" s="138" t="s">
        <v>145</v>
      </c>
      <c r="F24" s="137" t="s">
        <v>160</v>
      </c>
      <c r="G24" s="41" t="s">
        <v>162</v>
      </c>
      <c r="H24" s="43" t="s">
        <v>146</v>
      </c>
      <c r="I24" s="43">
        <v>100</v>
      </c>
      <c r="J24" s="43" t="s">
        <v>22</v>
      </c>
      <c r="K24" s="43">
        <v>1</v>
      </c>
      <c r="L24" s="43" t="s">
        <v>147</v>
      </c>
      <c r="M24" s="43">
        <v>1</v>
      </c>
      <c r="N24" s="43" t="s">
        <v>79</v>
      </c>
      <c r="O24" s="140">
        <f>O21</f>
        <v>294</v>
      </c>
      <c r="P24" s="60"/>
      <c r="Q24" s="60"/>
      <c r="R24" s="145"/>
      <c r="S24" s="28"/>
    </row>
    <row r="25" spans="1:19" ht="43.5" x14ac:dyDescent="0.35">
      <c r="A25" s="59" t="s">
        <v>135</v>
      </c>
      <c r="B25" s="136" t="s">
        <v>149</v>
      </c>
      <c r="C25" s="137" t="s">
        <v>150</v>
      </c>
      <c r="D25" s="59" t="s">
        <v>138</v>
      </c>
      <c r="E25" s="137" t="s">
        <v>151</v>
      </c>
      <c r="F25" s="137" t="s">
        <v>160</v>
      </c>
      <c r="G25" s="41" t="s">
        <v>161</v>
      </c>
      <c r="H25" s="43" t="s">
        <v>57</v>
      </c>
      <c r="I25" s="43">
        <v>100</v>
      </c>
      <c r="J25" s="43" t="s">
        <v>22</v>
      </c>
      <c r="K25" s="43">
        <v>1</v>
      </c>
      <c r="L25" s="43" t="s">
        <v>58</v>
      </c>
      <c r="M25" s="43">
        <v>1</v>
      </c>
      <c r="N25" s="43" t="s">
        <v>79</v>
      </c>
      <c r="O25" s="140">
        <f>O23</f>
        <v>294</v>
      </c>
      <c r="P25" s="141">
        <v>79.457459432383089</v>
      </c>
      <c r="Q25" s="142">
        <v>3</v>
      </c>
      <c r="R25" s="143" t="s">
        <v>152</v>
      </c>
      <c r="S25" s="28"/>
    </row>
    <row r="26" spans="1:19" x14ac:dyDescent="0.35">
      <c r="A26" s="59" t="s">
        <v>135</v>
      </c>
      <c r="B26" s="136" t="s">
        <v>149</v>
      </c>
      <c r="C26" s="137" t="s">
        <v>150</v>
      </c>
      <c r="D26" s="59" t="s">
        <v>138</v>
      </c>
      <c r="E26" s="137" t="s">
        <v>151</v>
      </c>
      <c r="F26" s="137" t="s">
        <v>160</v>
      </c>
      <c r="G26" s="41" t="s">
        <v>162</v>
      </c>
      <c r="H26" s="43" t="s">
        <v>57</v>
      </c>
      <c r="I26" s="43">
        <v>100</v>
      </c>
      <c r="J26" s="43" t="s">
        <v>22</v>
      </c>
      <c r="K26" s="43">
        <v>1</v>
      </c>
      <c r="L26" s="43" t="s">
        <v>58</v>
      </c>
      <c r="M26" s="43">
        <v>1</v>
      </c>
      <c r="N26" s="43" t="s">
        <v>79</v>
      </c>
      <c r="O26" s="140">
        <f>O23</f>
        <v>294</v>
      </c>
      <c r="P26" s="60"/>
      <c r="Q26" s="60"/>
      <c r="R26" s="145"/>
      <c r="S26" s="28"/>
    </row>
    <row r="27" spans="1:19" ht="43.5" x14ac:dyDescent="0.35">
      <c r="A27" s="59" t="s">
        <v>135</v>
      </c>
      <c r="B27" s="146" t="s">
        <v>153</v>
      </c>
      <c r="C27" s="137" t="s">
        <v>154</v>
      </c>
      <c r="D27" s="59" t="s">
        <v>138</v>
      </c>
      <c r="E27" s="138" t="s">
        <v>155</v>
      </c>
      <c r="F27" s="137" t="s">
        <v>160</v>
      </c>
      <c r="G27" s="41" t="s">
        <v>161</v>
      </c>
      <c r="H27" s="44" t="s">
        <v>156</v>
      </c>
      <c r="I27" s="44" t="s">
        <v>157</v>
      </c>
      <c r="J27" s="44" t="s">
        <v>22</v>
      </c>
      <c r="K27" s="44" t="s">
        <v>158</v>
      </c>
      <c r="L27" s="44" t="s">
        <v>58</v>
      </c>
      <c r="M27" s="44" t="s">
        <v>158</v>
      </c>
      <c r="N27" s="44" t="s">
        <v>79</v>
      </c>
      <c r="O27" s="140">
        <f>O25</f>
        <v>294</v>
      </c>
      <c r="P27" s="141">
        <v>41.402353981226476</v>
      </c>
      <c r="Q27" s="142">
        <v>4</v>
      </c>
      <c r="R27" s="143" t="s">
        <v>159</v>
      </c>
      <c r="S27" s="28"/>
    </row>
    <row r="28" spans="1:19" ht="29" x14ac:dyDescent="0.35">
      <c r="A28" s="59" t="s">
        <v>135</v>
      </c>
      <c r="B28" s="146" t="s">
        <v>153</v>
      </c>
      <c r="C28" s="137" t="s">
        <v>154</v>
      </c>
      <c r="D28" s="59" t="s">
        <v>138</v>
      </c>
      <c r="E28" s="138" t="s">
        <v>155</v>
      </c>
      <c r="F28" s="137" t="s">
        <v>160</v>
      </c>
      <c r="G28" s="41" t="s">
        <v>162</v>
      </c>
      <c r="H28" s="44" t="s">
        <v>156</v>
      </c>
      <c r="I28" s="44" t="s">
        <v>157</v>
      </c>
      <c r="J28" s="44" t="s">
        <v>22</v>
      </c>
      <c r="K28" s="44" t="s">
        <v>158</v>
      </c>
      <c r="L28" s="44" t="s">
        <v>58</v>
      </c>
      <c r="M28" s="44" t="s">
        <v>158</v>
      </c>
      <c r="N28" s="44" t="s">
        <v>79</v>
      </c>
      <c r="O28" s="140">
        <f>O25</f>
        <v>294</v>
      </c>
      <c r="P28" s="60"/>
      <c r="Q28" s="60"/>
      <c r="R28" s="145"/>
      <c r="S28" s="28"/>
    </row>
    <row r="29" spans="1:19" ht="8.25" customHeight="1" x14ac:dyDescent="0.35">
      <c r="A29" s="196"/>
      <c r="B29" s="197"/>
      <c r="C29" s="197"/>
      <c r="D29" s="197"/>
      <c r="E29" s="197"/>
      <c r="F29" s="197"/>
      <c r="G29" s="197"/>
      <c r="H29" s="197"/>
      <c r="I29" s="197"/>
      <c r="J29" s="197"/>
      <c r="K29" s="197"/>
      <c r="L29" s="197"/>
      <c r="M29" s="197"/>
      <c r="N29" s="197"/>
      <c r="O29" s="197"/>
      <c r="P29" s="197"/>
      <c r="Q29" s="197"/>
      <c r="R29" s="197"/>
      <c r="S29" s="198"/>
    </row>
    <row r="30" spans="1:19" s="159" customFormat="1" ht="46.5" x14ac:dyDescent="0.35">
      <c r="A30" s="154" t="s">
        <v>2</v>
      </c>
      <c r="B30" s="155" t="s">
        <v>3</v>
      </c>
      <c r="C30" s="156" t="s">
        <v>5</v>
      </c>
      <c r="D30" s="156" t="s">
        <v>125</v>
      </c>
      <c r="E30" s="156" t="s">
        <v>126</v>
      </c>
      <c r="F30" s="25" t="s">
        <v>127</v>
      </c>
      <c r="G30" s="190" t="s">
        <v>128</v>
      </c>
      <c r="H30" s="156" t="s">
        <v>7</v>
      </c>
      <c r="I30" s="156" t="s">
        <v>8</v>
      </c>
      <c r="J30" s="156" t="s">
        <v>9</v>
      </c>
      <c r="K30" s="156" t="s">
        <v>129</v>
      </c>
      <c r="L30" s="156" t="s">
        <v>130</v>
      </c>
      <c r="M30" s="156" t="s">
        <v>12</v>
      </c>
      <c r="N30" s="156" t="s">
        <v>13</v>
      </c>
      <c r="O30" s="156" t="s">
        <v>131</v>
      </c>
      <c r="P30" s="157" t="s">
        <v>14</v>
      </c>
      <c r="Q30" s="157" t="s">
        <v>132</v>
      </c>
      <c r="R30" s="157" t="s">
        <v>15</v>
      </c>
      <c r="S30" s="157" t="s">
        <v>133</v>
      </c>
    </row>
    <row r="31" spans="1:19" ht="25.5" customHeight="1" x14ac:dyDescent="0.55000000000000004">
      <c r="A31" s="59"/>
      <c r="B31" s="133"/>
      <c r="C31" s="59"/>
      <c r="D31" s="59"/>
      <c r="E31" s="134"/>
      <c r="F31" s="135" t="s">
        <v>163</v>
      </c>
      <c r="G31" s="31"/>
      <c r="H31" s="28"/>
      <c r="I31" s="28"/>
      <c r="J31" s="28"/>
      <c r="K31" s="28"/>
      <c r="L31" s="28"/>
      <c r="M31" s="28"/>
      <c r="N31" s="28"/>
      <c r="O31" s="99"/>
      <c r="P31" s="61"/>
      <c r="Q31" s="61"/>
      <c r="R31" s="28"/>
      <c r="S31" s="28"/>
    </row>
    <row r="32" spans="1:19" ht="43.5" x14ac:dyDescent="0.35">
      <c r="A32" s="59" t="s">
        <v>135</v>
      </c>
      <c r="B32" s="136" t="s">
        <v>136</v>
      </c>
      <c r="C32" s="137" t="s">
        <v>137</v>
      </c>
      <c r="D32" s="59" t="s">
        <v>138</v>
      </c>
      <c r="E32" s="138" t="s">
        <v>139</v>
      </c>
      <c r="F32" s="137" t="s">
        <v>163</v>
      </c>
      <c r="G32" s="41" t="s">
        <v>164</v>
      </c>
      <c r="H32" s="43" t="s">
        <v>57</v>
      </c>
      <c r="I32" s="43">
        <v>100</v>
      </c>
      <c r="J32" s="43" t="s">
        <v>22</v>
      </c>
      <c r="K32" s="43">
        <v>1</v>
      </c>
      <c r="L32" s="43" t="s">
        <v>58</v>
      </c>
      <c r="M32" s="43">
        <v>1</v>
      </c>
      <c r="N32" s="43" t="s">
        <v>79</v>
      </c>
      <c r="O32" s="140">
        <v>308</v>
      </c>
      <c r="P32" s="141">
        <v>100</v>
      </c>
      <c r="Q32" s="142">
        <v>1</v>
      </c>
      <c r="R32" s="143" t="s">
        <v>141</v>
      </c>
      <c r="S32" s="28"/>
    </row>
    <row r="33" spans="1:19" x14ac:dyDescent="0.35">
      <c r="A33" s="59" t="s">
        <v>135</v>
      </c>
      <c r="B33" s="136" t="s">
        <v>136</v>
      </c>
      <c r="C33" s="137" t="s">
        <v>137</v>
      </c>
      <c r="D33" s="59" t="s">
        <v>138</v>
      </c>
      <c r="E33" s="138" t="s">
        <v>139</v>
      </c>
      <c r="F33" s="137" t="s">
        <v>163</v>
      </c>
      <c r="G33" s="41" t="s">
        <v>165</v>
      </c>
      <c r="H33" s="43" t="s">
        <v>57</v>
      </c>
      <c r="I33" s="43">
        <v>100</v>
      </c>
      <c r="J33" s="43" t="s">
        <v>22</v>
      </c>
      <c r="K33" s="43">
        <v>1</v>
      </c>
      <c r="L33" s="43" t="s">
        <v>58</v>
      </c>
      <c r="M33" s="43">
        <v>1</v>
      </c>
      <c r="N33" s="43" t="s">
        <v>79</v>
      </c>
      <c r="O33" s="140">
        <f>O32</f>
        <v>308</v>
      </c>
      <c r="P33" s="60"/>
      <c r="Q33" s="60"/>
      <c r="R33" s="145"/>
      <c r="S33" s="28"/>
    </row>
    <row r="34" spans="1:19" ht="43.5" x14ac:dyDescent="0.35">
      <c r="A34" s="59" t="s">
        <v>135</v>
      </c>
      <c r="B34" s="136" t="s">
        <v>143</v>
      </c>
      <c r="C34" s="137" t="s">
        <v>144</v>
      </c>
      <c r="D34" s="59" t="s">
        <v>138</v>
      </c>
      <c r="E34" s="138" t="s">
        <v>145</v>
      </c>
      <c r="F34" s="137" t="s">
        <v>163</v>
      </c>
      <c r="G34" s="41" t="s">
        <v>164</v>
      </c>
      <c r="H34" s="43" t="s">
        <v>146</v>
      </c>
      <c r="I34" s="43">
        <v>100</v>
      </c>
      <c r="J34" s="43" t="s">
        <v>22</v>
      </c>
      <c r="K34" s="43">
        <v>1</v>
      </c>
      <c r="L34" s="43" t="s">
        <v>147</v>
      </c>
      <c r="M34" s="43">
        <v>1</v>
      </c>
      <c r="N34" s="43" t="s">
        <v>79</v>
      </c>
      <c r="O34" s="140">
        <f>O32</f>
        <v>308</v>
      </c>
      <c r="P34" s="141">
        <v>80.798747816687751</v>
      </c>
      <c r="Q34" s="142">
        <v>2</v>
      </c>
      <c r="R34" s="143" t="s">
        <v>148</v>
      </c>
      <c r="S34" s="28"/>
    </row>
    <row r="35" spans="1:19" x14ac:dyDescent="0.35">
      <c r="A35" s="59" t="s">
        <v>135</v>
      </c>
      <c r="B35" s="136" t="s">
        <v>143</v>
      </c>
      <c r="C35" s="137" t="s">
        <v>144</v>
      </c>
      <c r="D35" s="59" t="s">
        <v>138</v>
      </c>
      <c r="E35" s="138" t="s">
        <v>145</v>
      </c>
      <c r="F35" s="137" t="s">
        <v>163</v>
      </c>
      <c r="G35" s="41" t="s">
        <v>165</v>
      </c>
      <c r="H35" s="43" t="s">
        <v>146</v>
      </c>
      <c r="I35" s="43">
        <v>100</v>
      </c>
      <c r="J35" s="43" t="s">
        <v>22</v>
      </c>
      <c r="K35" s="43">
        <v>1</v>
      </c>
      <c r="L35" s="43" t="s">
        <v>147</v>
      </c>
      <c r="M35" s="43">
        <v>1</v>
      </c>
      <c r="N35" s="43" t="s">
        <v>79</v>
      </c>
      <c r="O35" s="140">
        <f>O34</f>
        <v>308</v>
      </c>
      <c r="P35" s="60"/>
      <c r="Q35" s="60"/>
      <c r="R35" s="145"/>
      <c r="S35" s="28"/>
    </row>
    <row r="36" spans="1:19" ht="43.5" x14ac:dyDescent="0.35">
      <c r="A36" s="59" t="s">
        <v>135</v>
      </c>
      <c r="B36" s="136" t="s">
        <v>149</v>
      </c>
      <c r="C36" s="137" t="s">
        <v>150</v>
      </c>
      <c r="D36" s="59" t="s">
        <v>138</v>
      </c>
      <c r="E36" s="137" t="s">
        <v>151</v>
      </c>
      <c r="F36" s="137" t="s">
        <v>163</v>
      </c>
      <c r="G36" s="41" t="s">
        <v>164</v>
      </c>
      <c r="H36" s="43" t="s">
        <v>57</v>
      </c>
      <c r="I36" s="43">
        <v>100</v>
      </c>
      <c r="J36" s="43" t="s">
        <v>22</v>
      </c>
      <c r="K36" s="43">
        <v>1</v>
      </c>
      <c r="L36" s="43" t="s">
        <v>58</v>
      </c>
      <c r="M36" s="43">
        <v>1</v>
      </c>
      <c r="N36" s="43" t="s">
        <v>79</v>
      </c>
      <c r="O36" s="140">
        <f>O34</f>
        <v>308</v>
      </c>
      <c r="P36" s="141">
        <v>79.136444815693494</v>
      </c>
      <c r="Q36" s="142">
        <v>3</v>
      </c>
      <c r="R36" s="143" t="s">
        <v>152</v>
      </c>
      <c r="S36" s="28"/>
    </row>
    <row r="37" spans="1:19" x14ac:dyDescent="0.35">
      <c r="A37" s="59" t="s">
        <v>135</v>
      </c>
      <c r="B37" s="136" t="s">
        <v>149</v>
      </c>
      <c r="C37" s="137" t="s">
        <v>150</v>
      </c>
      <c r="D37" s="59" t="s">
        <v>138</v>
      </c>
      <c r="E37" s="137" t="s">
        <v>151</v>
      </c>
      <c r="F37" s="137" t="s">
        <v>163</v>
      </c>
      <c r="G37" s="41" t="s">
        <v>165</v>
      </c>
      <c r="H37" s="43" t="s">
        <v>57</v>
      </c>
      <c r="I37" s="43">
        <v>100</v>
      </c>
      <c r="J37" s="43" t="s">
        <v>22</v>
      </c>
      <c r="K37" s="43">
        <v>1</v>
      </c>
      <c r="L37" s="43" t="s">
        <v>58</v>
      </c>
      <c r="M37" s="43">
        <v>1</v>
      </c>
      <c r="N37" s="43" t="s">
        <v>79</v>
      </c>
      <c r="O37" s="140">
        <f>O36</f>
        <v>308</v>
      </c>
      <c r="P37" s="65"/>
      <c r="Q37" s="65"/>
      <c r="R37" s="160"/>
      <c r="S37" s="28"/>
    </row>
    <row r="38" spans="1:19" ht="43.5" x14ac:dyDescent="0.35">
      <c r="A38" s="59" t="s">
        <v>135</v>
      </c>
      <c r="B38" s="146" t="s">
        <v>153</v>
      </c>
      <c r="C38" s="137" t="s">
        <v>154</v>
      </c>
      <c r="D38" s="59" t="s">
        <v>138</v>
      </c>
      <c r="E38" s="138" t="s">
        <v>155</v>
      </c>
      <c r="F38" s="137" t="s">
        <v>163</v>
      </c>
      <c r="G38" s="41" t="s">
        <v>164</v>
      </c>
      <c r="H38" s="44" t="s">
        <v>156</v>
      </c>
      <c r="I38" s="44" t="s">
        <v>157</v>
      </c>
      <c r="J38" s="44" t="s">
        <v>22</v>
      </c>
      <c r="K38" s="44" t="s">
        <v>158</v>
      </c>
      <c r="L38" s="44" t="s">
        <v>58</v>
      </c>
      <c r="M38" s="44" t="s">
        <v>158</v>
      </c>
      <c r="N38" s="161" t="s">
        <v>79</v>
      </c>
      <c r="O38" s="140">
        <f>O36</f>
        <v>308</v>
      </c>
      <c r="P38" s="141">
        <v>40.843794565734811</v>
      </c>
      <c r="Q38" s="142">
        <v>4</v>
      </c>
      <c r="R38" s="143" t="s">
        <v>159</v>
      </c>
      <c r="S38" s="144"/>
    </row>
    <row r="39" spans="1:19" ht="29" x14ac:dyDescent="0.35">
      <c r="A39" s="59" t="s">
        <v>135</v>
      </c>
      <c r="B39" s="146" t="s">
        <v>153</v>
      </c>
      <c r="C39" s="137" t="s">
        <v>154</v>
      </c>
      <c r="D39" s="59" t="s">
        <v>138</v>
      </c>
      <c r="E39" s="138" t="s">
        <v>155</v>
      </c>
      <c r="F39" s="137" t="s">
        <v>163</v>
      </c>
      <c r="G39" s="41" t="s">
        <v>165</v>
      </c>
      <c r="H39" s="44" t="s">
        <v>156</v>
      </c>
      <c r="I39" s="44" t="s">
        <v>157</v>
      </c>
      <c r="J39" s="44" t="s">
        <v>22</v>
      </c>
      <c r="K39" s="44" t="s">
        <v>158</v>
      </c>
      <c r="L39" s="44" t="s">
        <v>58</v>
      </c>
      <c r="M39" s="44" t="s">
        <v>158</v>
      </c>
      <c r="N39" s="161" t="s">
        <v>79</v>
      </c>
      <c r="O39" s="140">
        <f>O38</f>
        <v>308</v>
      </c>
      <c r="P39" s="61"/>
      <c r="Q39" s="61"/>
      <c r="R39" s="72"/>
      <c r="S39" s="144"/>
    </row>
    <row r="40" spans="1:19" ht="16.75" customHeight="1" x14ac:dyDescent="0.35">
      <c r="A40" s="196"/>
      <c r="B40" s="197"/>
      <c r="C40" s="197"/>
      <c r="D40" s="197"/>
      <c r="E40" s="197"/>
      <c r="F40" s="197"/>
      <c r="G40" s="197"/>
      <c r="H40" s="197"/>
      <c r="I40" s="197"/>
      <c r="J40" s="197"/>
      <c r="K40" s="197"/>
      <c r="L40" s="197"/>
      <c r="M40" s="197"/>
      <c r="N40" s="197"/>
      <c r="O40" s="197"/>
      <c r="P40" s="197"/>
      <c r="Q40" s="197"/>
      <c r="R40" s="197"/>
      <c r="S40" s="198"/>
    </row>
    <row r="41" spans="1:19" s="159" customFormat="1" ht="46.5" x14ac:dyDescent="0.35">
      <c r="A41" s="154" t="s">
        <v>2</v>
      </c>
      <c r="B41" s="155" t="s">
        <v>3</v>
      </c>
      <c r="C41" s="156" t="s">
        <v>5</v>
      </c>
      <c r="D41" s="156" t="s">
        <v>125</v>
      </c>
      <c r="E41" s="156" t="s">
        <v>126</v>
      </c>
      <c r="F41" s="25" t="s">
        <v>127</v>
      </c>
      <c r="G41" s="25" t="s">
        <v>128</v>
      </c>
      <c r="H41" s="156" t="s">
        <v>7</v>
      </c>
      <c r="I41" s="156" t="s">
        <v>8</v>
      </c>
      <c r="J41" s="156" t="s">
        <v>9</v>
      </c>
      <c r="K41" s="156" t="s">
        <v>129</v>
      </c>
      <c r="L41" s="156" t="s">
        <v>130</v>
      </c>
      <c r="M41" s="156" t="s">
        <v>12</v>
      </c>
      <c r="N41" s="156" t="s">
        <v>13</v>
      </c>
      <c r="O41" s="156" t="s">
        <v>131</v>
      </c>
      <c r="P41" s="157" t="s">
        <v>14</v>
      </c>
      <c r="Q41" s="157" t="s">
        <v>132</v>
      </c>
      <c r="R41" s="157" t="s">
        <v>15</v>
      </c>
      <c r="S41" s="157" t="s">
        <v>133</v>
      </c>
    </row>
    <row r="42" spans="1:19" ht="23.25" customHeight="1" x14ac:dyDescent="0.55000000000000004">
      <c r="A42" s="59"/>
      <c r="B42" s="133"/>
      <c r="C42" s="59"/>
      <c r="D42" s="59"/>
      <c r="E42" s="134"/>
      <c r="F42" s="135" t="s">
        <v>166</v>
      </c>
      <c r="G42" s="31"/>
      <c r="H42" s="28"/>
      <c r="I42" s="28"/>
      <c r="J42" s="28"/>
      <c r="K42" s="28"/>
      <c r="L42" s="28"/>
      <c r="M42" s="28"/>
      <c r="N42" s="28"/>
      <c r="O42" s="99"/>
      <c r="P42" s="61"/>
      <c r="Q42" s="61"/>
      <c r="R42" s="28"/>
      <c r="S42" s="28"/>
    </row>
    <row r="43" spans="1:19" ht="43.5" x14ac:dyDescent="0.35">
      <c r="A43" s="59" t="s">
        <v>135</v>
      </c>
      <c r="B43" s="136" t="s">
        <v>136</v>
      </c>
      <c r="C43" s="137" t="s">
        <v>137</v>
      </c>
      <c r="D43" s="59" t="s">
        <v>138</v>
      </c>
      <c r="E43" s="138" t="s">
        <v>139</v>
      </c>
      <c r="F43" s="137" t="s">
        <v>166</v>
      </c>
      <c r="G43" s="41" t="s">
        <v>167</v>
      </c>
      <c r="H43" s="43" t="s">
        <v>57</v>
      </c>
      <c r="I43" s="43">
        <v>100</v>
      </c>
      <c r="J43" s="43" t="s">
        <v>22</v>
      </c>
      <c r="K43" s="43">
        <v>1</v>
      </c>
      <c r="L43" s="43" t="s">
        <v>58</v>
      </c>
      <c r="M43" s="43">
        <v>1</v>
      </c>
      <c r="N43" s="43" t="s">
        <v>79</v>
      </c>
      <c r="O43" s="140">
        <v>357</v>
      </c>
      <c r="P43" s="141">
        <v>100</v>
      </c>
      <c r="Q43" s="142">
        <v>1</v>
      </c>
      <c r="R43" s="143" t="s">
        <v>141</v>
      </c>
      <c r="S43" s="28"/>
    </row>
    <row r="44" spans="1:19" x14ac:dyDescent="0.35">
      <c r="A44" s="59" t="s">
        <v>135</v>
      </c>
      <c r="B44" s="136" t="s">
        <v>136</v>
      </c>
      <c r="C44" s="137" t="s">
        <v>137</v>
      </c>
      <c r="D44" s="59" t="s">
        <v>138</v>
      </c>
      <c r="E44" s="138" t="s">
        <v>139</v>
      </c>
      <c r="F44" s="137" t="s">
        <v>166</v>
      </c>
      <c r="G44" s="41" t="s">
        <v>168</v>
      </c>
      <c r="H44" s="43" t="s">
        <v>57</v>
      </c>
      <c r="I44" s="43">
        <v>100</v>
      </c>
      <c r="J44" s="43" t="s">
        <v>22</v>
      </c>
      <c r="K44" s="43">
        <v>1</v>
      </c>
      <c r="L44" s="43" t="s">
        <v>58</v>
      </c>
      <c r="M44" s="43">
        <v>1</v>
      </c>
      <c r="N44" s="43" t="s">
        <v>79</v>
      </c>
      <c r="O44" s="140">
        <f>O43</f>
        <v>357</v>
      </c>
      <c r="P44" s="60"/>
      <c r="Q44" s="60"/>
      <c r="R44" s="145"/>
      <c r="S44" s="28"/>
    </row>
    <row r="45" spans="1:19" ht="43.5" x14ac:dyDescent="0.35">
      <c r="A45" s="59" t="s">
        <v>135</v>
      </c>
      <c r="B45" s="136" t="s">
        <v>143</v>
      </c>
      <c r="C45" s="137" t="s">
        <v>144</v>
      </c>
      <c r="D45" s="59" t="s">
        <v>138</v>
      </c>
      <c r="E45" s="138" t="s">
        <v>145</v>
      </c>
      <c r="F45" s="137" t="s">
        <v>166</v>
      </c>
      <c r="G45" s="41" t="s">
        <v>167</v>
      </c>
      <c r="H45" s="43" t="s">
        <v>146</v>
      </c>
      <c r="I45" s="43">
        <v>100</v>
      </c>
      <c r="J45" s="43" t="s">
        <v>22</v>
      </c>
      <c r="K45" s="43">
        <v>1</v>
      </c>
      <c r="L45" s="43" t="s">
        <v>147</v>
      </c>
      <c r="M45" s="43">
        <v>1</v>
      </c>
      <c r="N45" s="43" t="s">
        <v>79</v>
      </c>
      <c r="O45" s="140">
        <f>O43</f>
        <v>357</v>
      </c>
      <c r="P45" s="141">
        <v>79.878839749735874</v>
      </c>
      <c r="Q45" s="142">
        <v>2</v>
      </c>
      <c r="R45" s="143" t="s">
        <v>148</v>
      </c>
      <c r="S45" s="28"/>
    </row>
    <row r="46" spans="1:19" x14ac:dyDescent="0.35">
      <c r="A46" s="59" t="s">
        <v>135</v>
      </c>
      <c r="B46" s="136" t="s">
        <v>143</v>
      </c>
      <c r="C46" s="137" t="s">
        <v>144</v>
      </c>
      <c r="D46" s="59" t="s">
        <v>138</v>
      </c>
      <c r="E46" s="138" t="s">
        <v>145</v>
      </c>
      <c r="F46" s="137" t="s">
        <v>166</v>
      </c>
      <c r="G46" s="41" t="s">
        <v>168</v>
      </c>
      <c r="H46" s="43" t="s">
        <v>146</v>
      </c>
      <c r="I46" s="43">
        <v>100</v>
      </c>
      <c r="J46" s="43" t="s">
        <v>22</v>
      </c>
      <c r="K46" s="43">
        <v>1</v>
      </c>
      <c r="L46" s="43" t="s">
        <v>147</v>
      </c>
      <c r="M46" s="43">
        <v>1</v>
      </c>
      <c r="N46" s="43" t="s">
        <v>79</v>
      </c>
      <c r="O46" s="140">
        <f>O45</f>
        <v>357</v>
      </c>
      <c r="P46" s="60"/>
      <c r="Q46" s="60"/>
      <c r="R46" s="145"/>
      <c r="S46" s="28"/>
    </row>
    <row r="47" spans="1:19" ht="43.5" x14ac:dyDescent="0.35">
      <c r="A47" s="59" t="s">
        <v>135</v>
      </c>
      <c r="B47" s="136" t="s">
        <v>149</v>
      </c>
      <c r="C47" s="137" t="s">
        <v>150</v>
      </c>
      <c r="D47" s="59" t="s">
        <v>138</v>
      </c>
      <c r="E47" s="137" t="s">
        <v>151</v>
      </c>
      <c r="F47" s="137" t="s">
        <v>166</v>
      </c>
      <c r="G47" s="41" t="s">
        <v>167</v>
      </c>
      <c r="H47" s="43" t="s">
        <v>57</v>
      </c>
      <c r="I47" s="43">
        <v>100</v>
      </c>
      <c r="J47" s="43" t="s">
        <v>22</v>
      </c>
      <c r="K47" s="43">
        <v>1</v>
      </c>
      <c r="L47" s="43" t="s">
        <v>58</v>
      </c>
      <c r="M47" s="43">
        <v>1</v>
      </c>
      <c r="N47" s="43" t="s">
        <v>79</v>
      </c>
      <c r="O47" s="140">
        <f>O45</f>
        <v>357</v>
      </c>
      <c r="P47" s="141">
        <v>78.134915193565519</v>
      </c>
      <c r="Q47" s="142">
        <v>3</v>
      </c>
      <c r="R47" s="143" t="s">
        <v>152</v>
      </c>
      <c r="S47" s="28"/>
    </row>
    <row r="48" spans="1:19" x14ac:dyDescent="0.35">
      <c r="A48" s="59" t="s">
        <v>135</v>
      </c>
      <c r="B48" s="136" t="s">
        <v>149</v>
      </c>
      <c r="C48" s="137" t="s">
        <v>150</v>
      </c>
      <c r="D48" s="59" t="s">
        <v>138</v>
      </c>
      <c r="E48" s="137" t="s">
        <v>151</v>
      </c>
      <c r="F48" s="137" t="s">
        <v>166</v>
      </c>
      <c r="G48" s="41" t="s">
        <v>168</v>
      </c>
      <c r="H48" s="43" t="s">
        <v>57</v>
      </c>
      <c r="I48" s="43">
        <v>100</v>
      </c>
      <c r="J48" s="43" t="s">
        <v>22</v>
      </c>
      <c r="K48" s="43">
        <v>1</v>
      </c>
      <c r="L48" s="43" t="s">
        <v>58</v>
      </c>
      <c r="M48" s="43">
        <v>1</v>
      </c>
      <c r="N48" s="43" t="s">
        <v>79</v>
      </c>
      <c r="O48" s="140">
        <f>O47</f>
        <v>357</v>
      </c>
      <c r="P48" s="65"/>
      <c r="Q48" s="65"/>
      <c r="R48" s="160"/>
      <c r="S48" s="28"/>
    </row>
    <row r="49" spans="1:19" ht="43.5" x14ac:dyDescent="0.35">
      <c r="A49" s="59" t="s">
        <v>135</v>
      </c>
      <c r="B49" s="146" t="s">
        <v>153</v>
      </c>
      <c r="C49" s="137" t="s">
        <v>154</v>
      </c>
      <c r="D49" s="59" t="s">
        <v>138</v>
      </c>
      <c r="E49" s="138" t="s">
        <v>155</v>
      </c>
      <c r="F49" s="137" t="s">
        <v>166</v>
      </c>
      <c r="G49" s="41" t="s">
        <v>167</v>
      </c>
      <c r="H49" s="44" t="s">
        <v>156</v>
      </c>
      <c r="I49" s="44" t="s">
        <v>157</v>
      </c>
      <c r="J49" s="44" t="s">
        <v>22</v>
      </c>
      <c r="K49" s="44" t="s">
        <v>158</v>
      </c>
      <c r="L49" s="44" t="s">
        <v>58</v>
      </c>
      <c r="M49" s="44" t="s">
        <v>158</v>
      </c>
      <c r="N49" s="161" t="s">
        <v>79</v>
      </c>
      <c r="O49" s="140">
        <f>O47</f>
        <v>357</v>
      </c>
      <c r="P49" s="141">
        <v>39.167320921058312</v>
      </c>
      <c r="Q49" s="142">
        <v>4</v>
      </c>
      <c r="R49" s="143" t="s">
        <v>159</v>
      </c>
      <c r="S49" s="144"/>
    </row>
    <row r="50" spans="1:19" ht="29" x14ac:dyDescent="0.35">
      <c r="A50" s="59" t="s">
        <v>135</v>
      </c>
      <c r="B50" s="146" t="s">
        <v>153</v>
      </c>
      <c r="C50" s="137" t="s">
        <v>154</v>
      </c>
      <c r="D50" s="59" t="s">
        <v>138</v>
      </c>
      <c r="E50" s="138" t="s">
        <v>155</v>
      </c>
      <c r="F50" s="137" t="s">
        <v>166</v>
      </c>
      <c r="G50" s="41" t="s">
        <v>168</v>
      </c>
      <c r="H50" s="44" t="s">
        <v>156</v>
      </c>
      <c r="I50" s="44" t="s">
        <v>157</v>
      </c>
      <c r="J50" s="44" t="s">
        <v>22</v>
      </c>
      <c r="K50" s="44" t="s">
        <v>158</v>
      </c>
      <c r="L50" s="44" t="s">
        <v>58</v>
      </c>
      <c r="M50" s="44" t="s">
        <v>158</v>
      </c>
      <c r="N50" s="161" t="s">
        <v>79</v>
      </c>
      <c r="O50" s="140">
        <f>O49</f>
        <v>357</v>
      </c>
      <c r="P50" s="61"/>
      <c r="Q50" s="61"/>
      <c r="R50" s="72"/>
      <c r="S50" s="144"/>
    </row>
    <row r="51" spans="1:19" x14ac:dyDescent="0.35">
      <c r="A51" s="59"/>
      <c r="B51" s="133"/>
      <c r="C51" s="59"/>
      <c r="D51" s="59"/>
      <c r="E51" s="134"/>
      <c r="F51" s="137"/>
      <c r="G51" s="41"/>
      <c r="H51" s="28"/>
      <c r="I51" s="28"/>
      <c r="J51" s="28"/>
      <c r="K51" s="28"/>
      <c r="L51" s="28"/>
      <c r="M51" s="28"/>
      <c r="N51" s="28"/>
      <c r="O51" s="99"/>
      <c r="P51" s="61"/>
      <c r="Q51" s="61"/>
      <c r="R51" s="99"/>
      <c r="S51" s="28"/>
    </row>
    <row r="52" spans="1:19" ht="8.25" customHeight="1" x14ac:dyDescent="0.35">
      <c r="A52" s="196"/>
      <c r="B52" s="197"/>
      <c r="C52" s="197"/>
      <c r="D52" s="197"/>
      <c r="E52" s="197"/>
      <c r="F52" s="197"/>
      <c r="G52" s="197"/>
      <c r="H52" s="197"/>
      <c r="I52" s="197"/>
      <c r="J52" s="197"/>
      <c r="K52" s="197"/>
      <c r="L52" s="197"/>
      <c r="M52" s="197"/>
      <c r="N52" s="197"/>
      <c r="O52" s="197"/>
      <c r="P52" s="197"/>
      <c r="Q52" s="197"/>
      <c r="R52" s="197"/>
      <c r="S52" s="198"/>
    </row>
    <row r="53" spans="1:19" s="162" customFormat="1" ht="46.5" x14ac:dyDescent="0.35">
      <c r="A53" s="23" t="s">
        <v>2</v>
      </c>
      <c r="B53" s="24" t="s">
        <v>3</v>
      </c>
      <c r="C53" s="25" t="s">
        <v>5</v>
      </c>
      <c r="D53" s="25" t="s">
        <v>125</v>
      </c>
      <c r="E53" s="25" t="s">
        <v>126</v>
      </c>
      <c r="F53" s="25" t="s">
        <v>127</v>
      </c>
      <c r="G53" s="25" t="s">
        <v>128</v>
      </c>
      <c r="H53" s="25" t="s">
        <v>7</v>
      </c>
      <c r="I53" s="25" t="s">
        <v>8</v>
      </c>
      <c r="J53" s="25" t="s">
        <v>9</v>
      </c>
      <c r="K53" s="25" t="s">
        <v>129</v>
      </c>
      <c r="L53" s="25" t="s">
        <v>130</v>
      </c>
      <c r="M53" s="25" t="s">
        <v>12</v>
      </c>
      <c r="N53" s="25" t="s">
        <v>13</v>
      </c>
      <c r="O53" s="25" t="s">
        <v>131</v>
      </c>
      <c r="P53" s="26" t="s">
        <v>14</v>
      </c>
      <c r="Q53" s="26" t="s">
        <v>132</v>
      </c>
      <c r="R53" s="26" t="s">
        <v>15</v>
      </c>
      <c r="S53" s="26" t="s">
        <v>133</v>
      </c>
    </row>
    <row r="54" spans="1:19" ht="21" customHeight="1" x14ac:dyDescent="0.55000000000000004">
      <c r="A54" s="59"/>
      <c r="B54" s="133"/>
      <c r="C54" s="59"/>
      <c r="D54" s="59"/>
      <c r="E54" s="134"/>
      <c r="F54" s="135" t="s">
        <v>169</v>
      </c>
      <c r="G54" s="41"/>
      <c r="H54" s="28"/>
      <c r="I54" s="28"/>
      <c r="J54" s="28"/>
      <c r="K54" s="28"/>
      <c r="L54" s="28"/>
      <c r="M54" s="28"/>
      <c r="N54" s="28"/>
      <c r="O54" s="28"/>
      <c r="P54" s="35"/>
      <c r="Q54" s="35"/>
      <c r="R54" s="28"/>
      <c r="S54" s="28"/>
    </row>
    <row r="55" spans="1:19" ht="43.5" x14ac:dyDescent="0.35">
      <c r="A55" s="59" t="s">
        <v>135</v>
      </c>
      <c r="B55" s="136" t="s">
        <v>136</v>
      </c>
      <c r="C55" s="137" t="s">
        <v>137</v>
      </c>
      <c r="D55" s="59" t="s">
        <v>138</v>
      </c>
      <c r="E55" s="138" t="s">
        <v>139</v>
      </c>
      <c r="F55" s="137" t="s">
        <v>169</v>
      </c>
      <c r="G55" s="41" t="s">
        <v>170</v>
      </c>
      <c r="H55" s="28" t="s">
        <v>57</v>
      </c>
      <c r="I55" s="28">
        <v>100</v>
      </c>
      <c r="J55" s="28" t="s">
        <v>22</v>
      </c>
      <c r="K55" s="28">
        <v>1</v>
      </c>
      <c r="L55" s="28" t="s">
        <v>58</v>
      </c>
      <c r="M55" s="28">
        <v>1</v>
      </c>
      <c r="N55" s="28" t="s">
        <v>79</v>
      </c>
      <c r="O55" s="140">
        <v>453</v>
      </c>
      <c r="P55" s="141">
        <v>100</v>
      </c>
      <c r="Q55" s="142">
        <v>1</v>
      </c>
      <c r="R55" s="143" t="s">
        <v>141</v>
      </c>
      <c r="S55" s="28"/>
    </row>
    <row r="56" spans="1:19" x14ac:dyDescent="0.35">
      <c r="A56" s="59" t="s">
        <v>135</v>
      </c>
      <c r="B56" s="136" t="s">
        <v>136</v>
      </c>
      <c r="C56" s="137" t="s">
        <v>137</v>
      </c>
      <c r="D56" s="59" t="s">
        <v>138</v>
      </c>
      <c r="E56" s="138" t="s">
        <v>139</v>
      </c>
      <c r="F56" s="137" t="s">
        <v>169</v>
      </c>
      <c r="G56" s="41" t="s">
        <v>171</v>
      </c>
      <c r="H56" s="28" t="s">
        <v>57</v>
      </c>
      <c r="I56" s="28">
        <v>100</v>
      </c>
      <c r="J56" s="28" t="s">
        <v>22</v>
      </c>
      <c r="K56" s="28">
        <v>1</v>
      </c>
      <c r="L56" s="28" t="s">
        <v>58</v>
      </c>
      <c r="M56" s="28">
        <v>1</v>
      </c>
      <c r="N56" s="28" t="s">
        <v>79</v>
      </c>
      <c r="O56" s="140">
        <f>O55</f>
        <v>453</v>
      </c>
      <c r="P56" s="60"/>
      <c r="Q56" s="60"/>
      <c r="R56" s="145"/>
      <c r="S56" s="28"/>
    </row>
    <row r="57" spans="1:19" ht="43.5" x14ac:dyDescent="0.35">
      <c r="A57" s="59" t="s">
        <v>135</v>
      </c>
      <c r="B57" s="136" t="s">
        <v>143</v>
      </c>
      <c r="C57" s="137" t="s">
        <v>144</v>
      </c>
      <c r="D57" s="59" t="s">
        <v>138</v>
      </c>
      <c r="E57" s="138" t="s">
        <v>145</v>
      </c>
      <c r="F57" s="137" t="s">
        <v>169</v>
      </c>
      <c r="G57" s="41" t="s">
        <v>170</v>
      </c>
      <c r="H57" s="43" t="s">
        <v>146</v>
      </c>
      <c r="I57" s="43">
        <v>100</v>
      </c>
      <c r="J57" s="43" t="s">
        <v>22</v>
      </c>
      <c r="K57" s="43">
        <v>1</v>
      </c>
      <c r="L57" s="43" t="s">
        <v>147</v>
      </c>
      <c r="M57" s="43">
        <v>1</v>
      </c>
      <c r="N57" s="43" t="s">
        <v>79</v>
      </c>
      <c r="O57" s="140">
        <f>O55</f>
        <v>453</v>
      </c>
      <c r="P57" s="141">
        <v>78.458464778081321</v>
      </c>
      <c r="Q57" s="142">
        <v>2</v>
      </c>
      <c r="R57" s="143" t="s">
        <v>148</v>
      </c>
      <c r="S57" s="28"/>
    </row>
    <row r="58" spans="1:19" x14ac:dyDescent="0.35">
      <c r="A58" s="59" t="s">
        <v>135</v>
      </c>
      <c r="B58" s="136" t="s">
        <v>143</v>
      </c>
      <c r="C58" s="137" t="s">
        <v>144</v>
      </c>
      <c r="D58" s="59" t="s">
        <v>138</v>
      </c>
      <c r="E58" s="138" t="s">
        <v>145</v>
      </c>
      <c r="F58" s="137" t="s">
        <v>169</v>
      </c>
      <c r="G58" s="41" t="s">
        <v>171</v>
      </c>
      <c r="H58" s="43" t="s">
        <v>146</v>
      </c>
      <c r="I58" s="43">
        <v>100</v>
      </c>
      <c r="J58" s="43" t="s">
        <v>22</v>
      </c>
      <c r="K58" s="43">
        <v>1</v>
      </c>
      <c r="L58" s="43" t="s">
        <v>147</v>
      </c>
      <c r="M58" s="43">
        <v>1</v>
      </c>
      <c r="N58" s="43" t="s">
        <v>79</v>
      </c>
      <c r="O58" s="140">
        <f>O57</f>
        <v>453</v>
      </c>
      <c r="P58" s="60"/>
      <c r="Q58" s="60"/>
      <c r="R58" s="145"/>
      <c r="S58" s="28"/>
    </row>
    <row r="59" spans="1:19" ht="43.5" x14ac:dyDescent="0.35">
      <c r="A59" s="59" t="s">
        <v>135</v>
      </c>
      <c r="B59" s="136" t="s">
        <v>149</v>
      </c>
      <c r="C59" s="137" t="s">
        <v>150</v>
      </c>
      <c r="D59" s="59" t="s">
        <v>138</v>
      </c>
      <c r="E59" s="137" t="s">
        <v>151</v>
      </c>
      <c r="F59" s="137" t="s">
        <v>169</v>
      </c>
      <c r="G59" s="41" t="s">
        <v>170</v>
      </c>
      <c r="H59" s="43" t="s">
        <v>57</v>
      </c>
      <c r="I59" s="43">
        <v>100</v>
      </c>
      <c r="J59" s="43" t="s">
        <v>22</v>
      </c>
      <c r="K59" s="43">
        <v>1</v>
      </c>
      <c r="L59" s="43" t="s">
        <v>58</v>
      </c>
      <c r="M59" s="43">
        <v>1</v>
      </c>
      <c r="N59" s="43" t="s">
        <v>79</v>
      </c>
      <c r="O59" s="140">
        <f>O57</f>
        <v>453</v>
      </c>
      <c r="P59" s="141">
        <v>76.593559315624447</v>
      </c>
      <c r="Q59" s="142">
        <v>3</v>
      </c>
      <c r="R59" s="143" t="s">
        <v>152</v>
      </c>
      <c r="S59" s="28"/>
    </row>
    <row r="60" spans="1:19" x14ac:dyDescent="0.35">
      <c r="A60" s="59" t="s">
        <v>135</v>
      </c>
      <c r="B60" s="136" t="s">
        <v>149</v>
      </c>
      <c r="C60" s="137" t="s">
        <v>150</v>
      </c>
      <c r="D60" s="59" t="s">
        <v>138</v>
      </c>
      <c r="E60" s="137" t="s">
        <v>151</v>
      </c>
      <c r="F60" s="137" t="s">
        <v>169</v>
      </c>
      <c r="G60" s="41" t="s">
        <v>171</v>
      </c>
      <c r="H60" s="43" t="s">
        <v>57</v>
      </c>
      <c r="I60" s="43">
        <v>100</v>
      </c>
      <c r="J60" s="43" t="s">
        <v>22</v>
      </c>
      <c r="K60" s="43">
        <v>1</v>
      </c>
      <c r="L60" s="43" t="s">
        <v>58</v>
      </c>
      <c r="M60" s="43">
        <v>1</v>
      </c>
      <c r="N60" s="43" t="s">
        <v>79</v>
      </c>
      <c r="O60" s="140">
        <f>O59</f>
        <v>453</v>
      </c>
      <c r="P60" s="65"/>
      <c r="Q60" s="65"/>
      <c r="R60" s="160"/>
      <c r="S60" s="28"/>
    </row>
    <row r="61" spans="1:19" ht="43.5" x14ac:dyDescent="0.35">
      <c r="A61" s="59" t="s">
        <v>135</v>
      </c>
      <c r="B61" s="146" t="s">
        <v>153</v>
      </c>
      <c r="C61" s="137" t="s">
        <v>154</v>
      </c>
      <c r="D61" s="59" t="s">
        <v>138</v>
      </c>
      <c r="E61" s="138" t="s">
        <v>155</v>
      </c>
      <c r="F61" s="137" t="s">
        <v>169</v>
      </c>
      <c r="G61" s="41" t="s">
        <v>170</v>
      </c>
      <c r="H61" s="44" t="s">
        <v>156</v>
      </c>
      <c r="I61" s="44" t="s">
        <v>157</v>
      </c>
      <c r="J61" s="44" t="s">
        <v>22</v>
      </c>
      <c r="K61" s="44" t="s">
        <v>158</v>
      </c>
      <c r="L61" s="44" t="s">
        <v>58</v>
      </c>
      <c r="M61" s="44" t="s">
        <v>158</v>
      </c>
      <c r="N61" s="161" t="s">
        <v>79</v>
      </c>
      <c r="O61" s="140">
        <f>O59</f>
        <v>453</v>
      </c>
      <c r="P61" s="141">
        <v>36.76760726226459</v>
      </c>
      <c r="Q61" s="142">
        <v>4</v>
      </c>
      <c r="R61" s="143" t="s">
        <v>159</v>
      </c>
      <c r="S61" s="144"/>
    </row>
    <row r="62" spans="1:19" ht="29" x14ac:dyDescent="0.35">
      <c r="A62" s="59" t="s">
        <v>135</v>
      </c>
      <c r="B62" s="146" t="s">
        <v>153</v>
      </c>
      <c r="C62" s="137" t="s">
        <v>154</v>
      </c>
      <c r="D62" s="59" t="s">
        <v>138</v>
      </c>
      <c r="E62" s="138" t="s">
        <v>155</v>
      </c>
      <c r="F62" s="137" t="s">
        <v>169</v>
      </c>
      <c r="G62" s="41" t="s">
        <v>171</v>
      </c>
      <c r="H62" s="44" t="s">
        <v>156</v>
      </c>
      <c r="I62" s="44" t="s">
        <v>157</v>
      </c>
      <c r="J62" s="44" t="s">
        <v>22</v>
      </c>
      <c r="K62" s="44" t="s">
        <v>158</v>
      </c>
      <c r="L62" s="44" t="s">
        <v>58</v>
      </c>
      <c r="M62" s="44" t="s">
        <v>158</v>
      </c>
      <c r="N62" s="161" t="s">
        <v>79</v>
      </c>
      <c r="O62" s="140">
        <f>O61</f>
        <v>453</v>
      </c>
      <c r="P62" s="61"/>
      <c r="Q62" s="61"/>
      <c r="R62" s="72"/>
      <c r="S62" s="144"/>
    </row>
    <row r="63" spans="1:19" ht="8.25" customHeight="1" x14ac:dyDescent="0.35">
      <c r="A63" s="196"/>
      <c r="B63" s="197"/>
      <c r="C63" s="197"/>
      <c r="D63" s="197"/>
      <c r="E63" s="197"/>
      <c r="F63" s="197"/>
      <c r="G63" s="197"/>
      <c r="H63" s="197"/>
      <c r="I63" s="197"/>
      <c r="J63" s="197"/>
      <c r="K63" s="197"/>
      <c r="L63" s="197"/>
      <c r="M63" s="197"/>
      <c r="N63" s="197"/>
      <c r="O63" s="197"/>
      <c r="P63" s="197"/>
      <c r="Q63" s="197"/>
      <c r="R63" s="197"/>
      <c r="S63" s="198"/>
    </row>
    <row r="64" spans="1:19" s="162" customFormat="1" ht="46.5" x14ac:dyDescent="0.35">
      <c r="A64" s="23" t="s">
        <v>2</v>
      </c>
      <c r="B64" s="24" t="s">
        <v>3</v>
      </c>
      <c r="C64" s="25" t="s">
        <v>5</v>
      </c>
      <c r="D64" s="25" t="s">
        <v>125</v>
      </c>
      <c r="E64" s="25" t="s">
        <v>126</v>
      </c>
      <c r="F64" s="25" t="s">
        <v>127</v>
      </c>
      <c r="G64" s="25" t="s">
        <v>128</v>
      </c>
      <c r="H64" s="25" t="s">
        <v>7</v>
      </c>
      <c r="I64" s="25" t="s">
        <v>8</v>
      </c>
      <c r="J64" s="25" t="s">
        <v>9</v>
      </c>
      <c r="K64" s="25" t="s">
        <v>129</v>
      </c>
      <c r="L64" s="25" t="s">
        <v>130</v>
      </c>
      <c r="M64" s="25" t="s">
        <v>12</v>
      </c>
      <c r="N64" s="25" t="s">
        <v>13</v>
      </c>
      <c r="O64" s="25" t="s">
        <v>131</v>
      </c>
      <c r="P64" s="26" t="s">
        <v>14</v>
      </c>
      <c r="Q64" s="26" t="s">
        <v>132</v>
      </c>
      <c r="R64" s="26" t="s">
        <v>15</v>
      </c>
      <c r="S64" s="26" t="s">
        <v>133</v>
      </c>
    </row>
    <row r="65" spans="1:19" ht="28.5" customHeight="1" x14ac:dyDescent="0.55000000000000004">
      <c r="A65" s="59"/>
      <c r="B65" s="133"/>
      <c r="C65" s="59"/>
      <c r="D65" s="59"/>
      <c r="E65" s="134"/>
      <c r="F65" s="135" t="s">
        <v>172</v>
      </c>
      <c r="G65" s="41"/>
      <c r="H65" s="28"/>
      <c r="I65" s="28"/>
      <c r="J65" s="28"/>
      <c r="K65" s="28"/>
      <c r="L65" s="28"/>
      <c r="M65" s="28"/>
      <c r="N65" s="28"/>
      <c r="O65" s="28"/>
      <c r="P65" s="35"/>
      <c r="Q65" s="35"/>
      <c r="R65" s="28"/>
      <c r="S65" s="28"/>
    </row>
    <row r="66" spans="1:19" ht="43.5" x14ac:dyDescent="0.35">
      <c r="A66" s="59" t="s">
        <v>135</v>
      </c>
      <c r="B66" s="136" t="s">
        <v>136</v>
      </c>
      <c r="C66" s="137" t="s">
        <v>137</v>
      </c>
      <c r="D66" s="59" t="s">
        <v>138</v>
      </c>
      <c r="E66" s="138" t="s">
        <v>139</v>
      </c>
      <c r="F66" s="137" t="s">
        <v>172</v>
      </c>
      <c r="G66" s="41" t="s">
        <v>173</v>
      </c>
      <c r="H66" s="43" t="s">
        <v>57</v>
      </c>
      <c r="I66" s="43">
        <v>100</v>
      </c>
      <c r="J66" s="43" t="s">
        <v>22</v>
      </c>
      <c r="K66" s="43">
        <v>1</v>
      </c>
      <c r="L66" s="43" t="s">
        <v>58</v>
      </c>
      <c r="M66" s="43">
        <v>1</v>
      </c>
      <c r="N66" s="43" t="s">
        <v>79</v>
      </c>
      <c r="O66" s="140">
        <v>460</v>
      </c>
      <c r="P66" s="141">
        <v>100</v>
      </c>
      <c r="Q66" s="142">
        <v>1</v>
      </c>
      <c r="R66" s="143" t="s">
        <v>141</v>
      </c>
      <c r="S66" s="28"/>
    </row>
    <row r="67" spans="1:19" x14ac:dyDescent="0.35">
      <c r="A67" s="59" t="s">
        <v>135</v>
      </c>
      <c r="B67" s="136" t="s">
        <v>136</v>
      </c>
      <c r="C67" s="137" t="s">
        <v>137</v>
      </c>
      <c r="D67" s="59" t="s">
        <v>138</v>
      </c>
      <c r="E67" s="138" t="s">
        <v>139</v>
      </c>
      <c r="F67" s="137" t="s">
        <v>172</v>
      </c>
      <c r="G67" s="41" t="s">
        <v>174</v>
      </c>
      <c r="H67" s="43" t="s">
        <v>57</v>
      </c>
      <c r="I67" s="43">
        <v>100</v>
      </c>
      <c r="J67" s="43" t="s">
        <v>22</v>
      </c>
      <c r="K67" s="43">
        <v>1</v>
      </c>
      <c r="L67" s="43" t="s">
        <v>58</v>
      </c>
      <c r="M67" s="43">
        <v>1</v>
      </c>
      <c r="N67" s="43" t="s">
        <v>79</v>
      </c>
      <c r="O67" s="140">
        <f>O66</f>
        <v>460</v>
      </c>
      <c r="P67" s="60"/>
      <c r="Q67" s="60"/>
      <c r="R67" s="145"/>
      <c r="S67" s="28"/>
    </row>
    <row r="68" spans="1:19" ht="43.5" x14ac:dyDescent="0.35">
      <c r="A68" s="59" t="s">
        <v>135</v>
      </c>
      <c r="B68" s="136" t="s">
        <v>143</v>
      </c>
      <c r="C68" s="137" t="s">
        <v>144</v>
      </c>
      <c r="D68" s="59" t="s">
        <v>138</v>
      </c>
      <c r="E68" s="138" t="s">
        <v>145</v>
      </c>
      <c r="F68" s="137" t="s">
        <v>172</v>
      </c>
      <c r="G68" s="41" t="s">
        <v>173</v>
      </c>
      <c r="H68" s="43" t="s">
        <v>146</v>
      </c>
      <c r="I68" s="43">
        <v>100</v>
      </c>
      <c r="J68" s="43" t="s">
        <v>22</v>
      </c>
      <c r="K68" s="43">
        <v>1</v>
      </c>
      <c r="L68" s="43" t="s">
        <v>147</v>
      </c>
      <c r="M68" s="43">
        <v>1</v>
      </c>
      <c r="N68" s="43" t="s">
        <v>79</v>
      </c>
      <c r="O68" s="140">
        <f>O66</f>
        <v>460</v>
      </c>
      <c r="P68" s="141">
        <v>78.370327056466877</v>
      </c>
      <c r="Q68" s="142">
        <v>2</v>
      </c>
      <c r="R68" s="143" t="s">
        <v>148</v>
      </c>
      <c r="S68" s="28"/>
    </row>
    <row r="69" spans="1:19" x14ac:dyDescent="0.35">
      <c r="A69" s="59" t="s">
        <v>135</v>
      </c>
      <c r="B69" s="136" t="s">
        <v>143</v>
      </c>
      <c r="C69" s="137" t="s">
        <v>144</v>
      </c>
      <c r="D69" s="59" t="s">
        <v>138</v>
      </c>
      <c r="E69" s="138" t="s">
        <v>145</v>
      </c>
      <c r="F69" s="137" t="s">
        <v>172</v>
      </c>
      <c r="G69" s="41" t="s">
        <v>174</v>
      </c>
      <c r="H69" s="43" t="s">
        <v>146</v>
      </c>
      <c r="I69" s="43">
        <v>100</v>
      </c>
      <c r="J69" s="43" t="s">
        <v>22</v>
      </c>
      <c r="K69" s="43">
        <v>1</v>
      </c>
      <c r="L69" s="43" t="s">
        <v>147</v>
      </c>
      <c r="M69" s="43">
        <v>1</v>
      </c>
      <c r="N69" s="43" t="s">
        <v>79</v>
      </c>
      <c r="O69" s="140">
        <f>O68</f>
        <v>460</v>
      </c>
      <c r="P69" s="60"/>
      <c r="Q69" s="60"/>
      <c r="R69" s="145"/>
      <c r="S69" s="28"/>
    </row>
    <row r="70" spans="1:19" ht="43.5" x14ac:dyDescent="0.35">
      <c r="A70" s="59" t="s">
        <v>135</v>
      </c>
      <c r="B70" s="136" t="s">
        <v>149</v>
      </c>
      <c r="C70" s="137" t="s">
        <v>150</v>
      </c>
      <c r="D70" s="59" t="s">
        <v>138</v>
      </c>
      <c r="E70" s="137" t="s">
        <v>151</v>
      </c>
      <c r="F70" s="137" t="s">
        <v>172</v>
      </c>
      <c r="G70" s="41" t="s">
        <v>173</v>
      </c>
      <c r="H70" s="43" t="s">
        <v>57</v>
      </c>
      <c r="I70" s="43">
        <v>100</v>
      </c>
      <c r="J70" s="43" t="s">
        <v>22</v>
      </c>
      <c r="K70" s="43">
        <v>1</v>
      </c>
      <c r="L70" s="43" t="s">
        <v>58</v>
      </c>
      <c r="M70" s="43">
        <v>1</v>
      </c>
      <c r="N70" s="43" t="s">
        <v>79</v>
      </c>
      <c r="O70" s="140">
        <f>O68</f>
        <v>460</v>
      </c>
      <c r="P70" s="141">
        <v>76.498115583652222</v>
      </c>
      <c r="Q70" s="142">
        <v>3</v>
      </c>
      <c r="R70" s="143" t="s">
        <v>152</v>
      </c>
      <c r="S70" s="28"/>
    </row>
    <row r="71" spans="1:19" x14ac:dyDescent="0.35">
      <c r="A71" s="59" t="s">
        <v>135</v>
      </c>
      <c r="B71" s="136" t="s">
        <v>149</v>
      </c>
      <c r="C71" s="137" t="s">
        <v>150</v>
      </c>
      <c r="D71" s="59" t="s">
        <v>138</v>
      </c>
      <c r="E71" s="137" t="s">
        <v>151</v>
      </c>
      <c r="F71" s="137" t="s">
        <v>172</v>
      </c>
      <c r="G71" s="41" t="s">
        <v>174</v>
      </c>
      <c r="H71" s="43" t="s">
        <v>57</v>
      </c>
      <c r="I71" s="43">
        <v>100</v>
      </c>
      <c r="J71" s="43" t="s">
        <v>22</v>
      </c>
      <c r="K71" s="43">
        <v>1</v>
      </c>
      <c r="L71" s="43" t="s">
        <v>58</v>
      </c>
      <c r="M71" s="43">
        <v>1</v>
      </c>
      <c r="N71" s="43" t="s">
        <v>79</v>
      </c>
      <c r="O71" s="140">
        <f>O70</f>
        <v>460</v>
      </c>
      <c r="P71" s="65"/>
      <c r="Q71" s="65"/>
      <c r="R71" s="160"/>
      <c r="S71" s="28"/>
    </row>
    <row r="72" spans="1:19" ht="43.5" x14ac:dyDescent="0.35">
      <c r="A72" s="59" t="s">
        <v>135</v>
      </c>
      <c r="B72" s="146" t="s">
        <v>153</v>
      </c>
      <c r="C72" s="137" t="s">
        <v>154</v>
      </c>
      <c r="D72" s="59" t="s">
        <v>138</v>
      </c>
      <c r="E72" s="138" t="s">
        <v>155</v>
      </c>
      <c r="F72" s="137" t="s">
        <v>172</v>
      </c>
      <c r="G72" s="41" t="s">
        <v>173</v>
      </c>
      <c r="H72" s="44" t="s">
        <v>156</v>
      </c>
      <c r="I72" s="44" t="s">
        <v>157</v>
      </c>
      <c r="J72" s="44" t="s">
        <v>22</v>
      </c>
      <c r="K72" s="44" t="s">
        <v>158</v>
      </c>
      <c r="L72" s="44" t="s">
        <v>58</v>
      </c>
      <c r="M72" s="44" t="s">
        <v>158</v>
      </c>
      <c r="N72" s="161" t="s">
        <v>79</v>
      </c>
      <c r="O72" s="140">
        <f>O70</f>
        <v>460</v>
      </c>
      <c r="P72" s="141">
        <v>36.625681847169524</v>
      </c>
      <c r="Q72" s="142">
        <v>4</v>
      </c>
      <c r="R72" s="143" t="s">
        <v>159</v>
      </c>
      <c r="S72" s="144"/>
    </row>
    <row r="73" spans="1:19" ht="29" x14ac:dyDescent="0.35">
      <c r="A73" s="59" t="s">
        <v>135</v>
      </c>
      <c r="B73" s="146" t="s">
        <v>153</v>
      </c>
      <c r="C73" s="137" t="s">
        <v>154</v>
      </c>
      <c r="D73" s="59" t="s">
        <v>138</v>
      </c>
      <c r="E73" s="138" t="s">
        <v>155</v>
      </c>
      <c r="F73" s="137" t="s">
        <v>172</v>
      </c>
      <c r="G73" s="41" t="s">
        <v>174</v>
      </c>
      <c r="H73" s="44" t="s">
        <v>156</v>
      </c>
      <c r="I73" s="44" t="s">
        <v>157</v>
      </c>
      <c r="J73" s="44" t="s">
        <v>22</v>
      </c>
      <c r="K73" s="44" t="s">
        <v>158</v>
      </c>
      <c r="L73" s="44" t="s">
        <v>58</v>
      </c>
      <c r="M73" s="44" t="s">
        <v>158</v>
      </c>
      <c r="N73" s="161" t="s">
        <v>79</v>
      </c>
      <c r="O73" s="140">
        <f>O72</f>
        <v>460</v>
      </c>
      <c r="P73" s="61"/>
      <c r="Q73" s="61"/>
      <c r="R73" s="72"/>
      <c r="S73" s="144"/>
    </row>
    <row r="74" spans="1:19" ht="8.25" customHeight="1" x14ac:dyDescent="0.35">
      <c r="A74" s="196"/>
      <c r="B74" s="197"/>
      <c r="C74" s="197"/>
      <c r="D74" s="197"/>
      <c r="E74" s="197"/>
      <c r="F74" s="197"/>
      <c r="G74" s="197"/>
      <c r="H74" s="197"/>
      <c r="I74" s="197"/>
      <c r="J74" s="197"/>
      <c r="K74" s="197"/>
      <c r="L74" s="197"/>
      <c r="M74" s="197"/>
      <c r="N74" s="197"/>
      <c r="O74" s="197"/>
      <c r="P74" s="197"/>
      <c r="Q74" s="197"/>
      <c r="R74" s="197"/>
      <c r="S74" s="198"/>
    </row>
    <row r="78" spans="1:19" x14ac:dyDescent="0.35">
      <c r="C78" s="1" t="s">
        <v>287</v>
      </c>
    </row>
  </sheetData>
  <sheetProtection algorithmName="SHA-512" hashValue="rucv9HOFx9M+g4BXQVQ5cLcMVs7grGwqJHgc3AFJwtFE7JFfyw6GlEfQ+GgWlF9T2wz7Bhj4eFWUb/kX0ODO7w==" saltValue="OXCnkwN3BXcxY0Uj2MZQQA==" spinCount="100000" sheet="1" objects="1" scenarios="1"/>
  <mergeCells count="9">
    <mergeCell ref="A52:S52"/>
    <mergeCell ref="A63:S63"/>
    <mergeCell ref="A74:S74"/>
    <mergeCell ref="A2:N2"/>
    <mergeCell ref="D3:H3"/>
    <mergeCell ref="A4:N5"/>
    <mergeCell ref="A7:S7"/>
    <mergeCell ref="A29:S29"/>
    <mergeCell ref="A40:S40"/>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S135"/>
  <sheetViews>
    <sheetView showGridLines="0" tabSelected="1" topLeftCell="B1" zoomScale="57" zoomScaleNormal="57" workbookViewId="0">
      <selection activeCell="G24" sqref="G24"/>
    </sheetView>
  </sheetViews>
  <sheetFormatPr defaultColWidth="9.08984375" defaultRowHeight="14.5" x14ac:dyDescent="0.35"/>
  <cols>
    <col min="1" max="1" width="14.36328125" style="1" customWidth="1"/>
    <col min="2" max="2" width="9.08984375" style="2"/>
    <col min="3" max="3" width="15" style="3" customWidth="1"/>
    <col min="4" max="4" width="21.6328125" style="3" customWidth="1"/>
    <col min="5" max="5" width="38.81640625" style="3" customWidth="1"/>
    <col min="6" max="6" width="22.453125" style="3" customWidth="1"/>
    <col min="7" max="7" width="83.36328125" style="4" customWidth="1"/>
    <col min="8" max="8" width="22.36328125" style="5" customWidth="1"/>
    <col min="9" max="9" width="21.90625" style="3" customWidth="1"/>
    <col min="10" max="10" width="20.36328125" style="3" customWidth="1"/>
    <col min="11" max="11" width="12.54296875" style="3" customWidth="1"/>
    <col min="12" max="13" width="17.36328125" style="3" customWidth="1"/>
    <col min="14" max="14" width="44.6328125" style="5" customWidth="1"/>
    <col min="15" max="15" width="14.54296875" style="6" customWidth="1"/>
    <col min="16" max="16" width="36.54296875" style="7" customWidth="1"/>
    <col min="17" max="17" width="36.54296875" style="8" customWidth="1"/>
    <col min="18" max="18" width="28" style="5" customWidth="1"/>
    <col min="19" max="19" width="39.90625" style="3" customWidth="1"/>
    <col min="20" max="16384" width="9.08984375" style="1"/>
  </cols>
  <sheetData>
    <row r="1" spans="1:19" ht="9" customHeight="1" x14ac:dyDescent="0.35"/>
    <row r="2" spans="1:19" s="10" customFormat="1" ht="31" x14ac:dyDescent="0.7">
      <c r="A2" s="199"/>
      <c r="B2" s="199"/>
      <c r="C2" s="199"/>
      <c r="D2" s="199"/>
      <c r="E2" s="199"/>
      <c r="F2" s="199"/>
      <c r="G2" s="199"/>
      <c r="H2" s="199"/>
      <c r="I2" s="199"/>
      <c r="J2" s="199"/>
      <c r="K2" s="199"/>
      <c r="L2" s="199"/>
      <c r="M2" s="199"/>
      <c r="N2" s="199"/>
      <c r="O2" s="9"/>
      <c r="P2" s="9"/>
      <c r="Q2" s="9"/>
      <c r="R2" s="9"/>
      <c r="S2" s="9"/>
    </row>
    <row r="3" spans="1:19" s="11" customFormat="1" ht="23.5" x14ac:dyDescent="0.55000000000000004">
      <c r="B3" s="12"/>
      <c r="C3" s="12"/>
      <c r="D3" s="200" t="s">
        <v>175</v>
      </c>
      <c r="E3" s="200"/>
      <c r="F3" s="200"/>
      <c r="G3" s="200"/>
      <c r="H3" s="200"/>
      <c r="I3" s="12"/>
      <c r="J3" s="12"/>
      <c r="K3" s="12"/>
      <c r="L3" s="12"/>
      <c r="M3" s="12"/>
      <c r="N3" s="13"/>
      <c r="O3" s="12"/>
      <c r="P3" s="12"/>
      <c r="Q3" s="12"/>
      <c r="R3" s="12"/>
      <c r="S3" s="12"/>
    </row>
    <row r="4" spans="1:19" s="15" customFormat="1" ht="30.75" customHeight="1" x14ac:dyDescent="0.5">
      <c r="A4" s="200" t="s">
        <v>176</v>
      </c>
      <c r="B4" s="200"/>
      <c r="C4" s="200"/>
      <c r="D4" s="200"/>
      <c r="E4" s="200"/>
      <c r="F4" s="200"/>
      <c r="G4" s="200"/>
      <c r="H4" s="200"/>
      <c r="I4" s="200"/>
      <c r="J4" s="200"/>
      <c r="K4" s="200"/>
      <c r="L4" s="200"/>
      <c r="M4" s="200"/>
      <c r="N4" s="200"/>
      <c r="O4" s="14"/>
      <c r="P4" s="14"/>
      <c r="Q4" s="14"/>
      <c r="R4" s="14"/>
      <c r="S4" s="14"/>
    </row>
    <row r="5" spans="1:19" s="15" customFormat="1" ht="30.75" customHeight="1" x14ac:dyDescent="0.5">
      <c r="A5" s="200"/>
      <c r="B5" s="200"/>
      <c r="C5" s="200"/>
      <c r="D5" s="200"/>
      <c r="E5" s="200"/>
      <c r="F5" s="200"/>
      <c r="G5" s="200"/>
      <c r="H5" s="200"/>
      <c r="I5" s="200"/>
      <c r="J5" s="200"/>
      <c r="K5" s="200"/>
      <c r="L5" s="200"/>
      <c r="M5" s="200"/>
      <c r="N5" s="200"/>
      <c r="O5" s="14"/>
      <c r="P5" s="14"/>
      <c r="Q5" s="14"/>
      <c r="R5" s="14"/>
      <c r="S5" s="14"/>
    </row>
    <row r="6" spans="1:19" s="22" customFormat="1" ht="18.5" x14ac:dyDescent="0.45">
      <c r="A6" s="16"/>
      <c r="B6" s="2"/>
      <c r="C6" s="3"/>
      <c r="D6" s="3"/>
      <c r="E6" s="3"/>
      <c r="F6" s="3"/>
      <c r="G6" s="4"/>
      <c r="H6" s="5"/>
      <c r="I6" s="3"/>
      <c r="J6" s="3"/>
      <c r="K6" s="3"/>
      <c r="L6" s="3"/>
      <c r="M6" s="3"/>
      <c r="N6" s="5"/>
      <c r="O6" s="17"/>
      <c r="P6" s="18"/>
      <c r="Q6" s="19"/>
      <c r="R6" s="20"/>
      <c r="S6" s="21"/>
    </row>
    <row r="7" spans="1:19" ht="26" x14ac:dyDescent="0.35">
      <c r="A7" s="201" t="s">
        <v>177</v>
      </c>
      <c r="B7" s="202"/>
      <c r="C7" s="202"/>
      <c r="D7" s="202"/>
      <c r="E7" s="202"/>
      <c r="F7" s="202"/>
      <c r="G7" s="202"/>
      <c r="H7" s="202"/>
      <c r="I7" s="202"/>
      <c r="J7" s="202"/>
      <c r="K7" s="202"/>
      <c r="L7" s="202"/>
      <c r="M7" s="202"/>
      <c r="N7" s="202"/>
      <c r="O7" s="202"/>
      <c r="P7" s="202"/>
      <c r="Q7" s="202"/>
      <c r="R7" s="202"/>
      <c r="S7" s="203"/>
    </row>
    <row r="8" spans="1:19" s="27" customFormat="1" ht="46.5" x14ac:dyDescent="0.35">
      <c r="A8" s="23" t="s">
        <v>2</v>
      </c>
      <c r="B8" s="24" t="s">
        <v>3</v>
      </c>
      <c r="C8" s="25" t="s">
        <v>5</v>
      </c>
      <c r="D8" s="25" t="s">
        <v>125</v>
      </c>
      <c r="E8" s="25" t="s">
        <v>126</v>
      </c>
      <c r="F8" s="25" t="s">
        <v>127</v>
      </c>
      <c r="G8" s="25" t="s">
        <v>128</v>
      </c>
      <c r="H8" s="25" t="s">
        <v>7</v>
      </c>
      <c r="I8" s="25" t="s">
        <v>8</v>
      </c>
      <c r="J8" s="25" t="s">
        <v>9</v>
      </c>
      <c r="K8" s="25" t="s">
        <v>129</v>
      </c>
      <c r="L8" s="25" t="s">
        <v>130</v>
      </c>
      <c r="M8" s="25" t="s">
        <v>12</v>
      </c>
      <c r="N8" s="25" t="s">
        <v>13</v>
      </c>
      <c r="O8" s="25" t="s">
        <v>178</v>
      </c>
      <c r="P8" s="25" t="s">
        <v>179</v>
      </c>
      <c r="Q8" s="25" t="s">
        <v>132</v>
      </c>
      <c r="R8" s="26" t="s">
        <v>15</v>
      </c>
      <c r="S8" s="26" t="s">
        <v>133</v>
      </c>
    </row>
    <row r="9" spans="1:19" ht="23.25" customHeight="1" x14ac:dyDescent="0.35">
      <c r="A9" s="28"/>
      <c r="B9" s="29"/>
      <c r="C9" s="28"/>
      <c r="D9" s="28"/>
      <c r="E9" s="28"/>
      <c r="F9" s="30" t="s">
        <v>134</v>
      </c>
      <c r="G9" s="31"/>
      <c r="H9" s="32"/>
      <c r="I9" s="28"/>
      <c r="J9" s="28"/>
      <c r="K9" s="28"/>
      <c r="L9" s="28"/>
      <c r="M9" s="28"/>
      <c r="N9" s="32"/>
      <c r="O9" s="33"/>
      <c r="P9" s="34"/>
      <c r="Q9" s="35"/>
      <c r="R9" s="32"/>
      <c r="S9" s="28"/>
    </row>
    <row r="10" spans="1:19" x14ac:dyDescent="0.35">
      <c r="A10" s="28" t="s">
        <v>180</v>
      </c>
      <c r="B10" s="29" t="s">
        <v>181</v>
      </c>
      <c r="C10" s="28" t="s">
        <v>182</v>
      </c>
      <c r="D10" s="28" t="s">
        <v>183</v>
      </c>
      <c r="E10" s="28" t="s">
        <v>139</v>
      </c>
      <c r="F10" s="28" t="s">
        <v>134</v>
      </c>
      <c r="G10" s="31" t="s">
        <v>184</v>
      </c>
      <c r="H10" s="32" t="s">
        <v>185</v>
      </c>
      <c r="I10" s="28">
        <v>40</v>
      </c>
      <c r="J10" s="28" t="s">
        <v>22</v>
      </c>
      <c r="K10" s="28">
        <v>0.8</v>
      </c>
      <c r="L10" s="28" t="s">
        <v>52</v>
      </c>
      <c r="M10" s="28">
        <v>2</v>
      </c>
      <c r="N10" s="32" t="s">
        <v>186</v>
      </c>
      <c r="O10" s="33">
        <f>52/2</f>
        <v>26</v>
      </c>
      <c r="P10" s="36">
        <v>100</v>
      </c>
      <c r="Q10" s="37">
        <v>1</v>
      </c>
      <c r="R10" s="32" t="s">
        <v>141</v>
      </c>
      <c r="S10" s="28"/>
    </row>
    <row r="11" spans="1:19" x14ac:dyDescent="0.35">
      <c r="A11" s="28" t="s">
        <v>180</v>
      </c>
      <c r="B11" s="29" t="s">
        <v>187</v>
      </c>
      <c r="C11" s="28" t="s">
        <v>182</v>
      </c>
      <c r="D11" s="28" t="s">
        <v>183</v>
      </c>
      <c r="E11" s="28" t="s">
        <v>139</v>
      </c>
      <c r="F11" s="28" t="s">
        <v>134</v>
      </c>
      <c r="G11" s="31" t="s">
        <v>184</v>
      </c>
      <c r="H11" s="38" t="s">
        <v>188</v>
      </c>
      <c r="I11" s="39">
        <v>40</v>
      </c>
      <c r="J11" s="39" t="s">
        <v>22</v>
      </c>
      <c r="K11" s="39">
        <v>0.8</v>
      </c>
      <c r="L11" s="39" t="s">
        <v>52</v>
      </c>
      <c r="M11" s="39">
        <v>2</v>
      </c>
      <c r="N11" s="38" t="s">
        <v>189</v>
      </c>
      <c r="O11" s="33">
        <f>52/2</f>
        <v>26</v>
      </c>
      <c r="P11" s="36">
        <v>100</v>
      </c>
      <c r="Q11" s="37">
        <v>1</v>
      </c>
      <c r="R11" s="32" t="s">
        <v>141</v>
      </c>
      <c r="S11" s="28"/>
    </row>
    <row r="12" spans="1:19" x14ac:dyDescent="0.35">
      <c r="A12" s="28" t="s">
        <v>180</v>
      </c>
      <c r="B12" s="29"/>
      <c r="C12" s="28" t="s">
        <v>190</v>
      </c>
      <c r="D12" s="28" t="s">
        <v>183</v>
      </c>
      <c r="E12" s="28" t="s">
        <v>191</v>
      </c>
      <c r="F12" s="28" t="s">
        <v>134</v>
      </c>
      <c r="G12" s="31" t="s">
        <v>184</v>
      </c>
      <c r="H12" s="32" t="s">
        <v>192</v>
      </c>
      <c r="I12" s="28">
        <v>40</v>
      </c>
      <c r="J12" s="28" t="s">
        <v>22</v>
      </c>
      <c r="K12" s="28">
        <v>0.8</v>
      </c>
      <c r="L12" s="28" t="s">
        <v>52</v>
      </c>
      <c r="M12" s="28">
        <v>2</v>
      </c>
      <c r="N12" s="32" t="s">
        <v>193</v>
      </c>
      <c r="O12" s="33">
        <f>52/2</f>
        <v>26</v>
      </c>
      <c r="P12" s="36">
        <v>89.945392974942408</v>
      </c>
      <c r="Q12" s="37">
        <v>2</v>
      </c>
      <c r="R12" s="32" t="s">
        <v>194</v>
      </c>
      <c r="S12" s="28"/>
    </row>
    <row r="13" spans="1:19" x14ac:dyDescent="0.35">
      <c r="A13" s="28" t="s">
        <v>180</v>
      </c>
      <c r="B13" s="40" t="s">
        <v>195</v>
      </c>
      <c r="C13" s="28" t="s">
        <v>196</v>
      </c>
      <c r="D13" s="28" t="s">
        <v>183</v>
      </c>
      <c r="E13" s="28" t="s">
        <v>31</v>
      </c>
      <c r="F13" s="28" t="s">
        <v>134</v>
      </c>
      <c r="G13" s="31" t="s">
        <v>184</v>
      </c>
      <c r="H13" s="38" t="s">
        <v>50</v>
      </c>
      <c r="I13" s="39" t="s">
        <v>197</v>
      </c>
      <c r="J13" s="39" t="s">
        <v>198</v>
      </c>
      <c r="K13" s="39" t="s">
        <v>199</v>
      </c>
      <c r="L13" s="39" t="s">
        <v>52</v>
      </c>
      <c r="M13" s="39" t="s">
        <v>200</v>
      </c>
      <c r="N13" s="38" t="s">
        <v>99</v>
      </c>
      <c r="O13" s="33">
        <f>52/2</f>
        <v>26</v>
      </c>
      <c r="P13" s="36">
        <v>88.46678588253701</v>
      </c>
      <c r="Q13" s="37">
        <v>3</v>
      </c>
      <c r="R13" s="32" t="s">
        <v>201</v>
      </c>
      <c r="S13" s="28"/>
    </row>
    <row r="14" spans="1:19" ht="40.5" customHeight="1" x14ac:dyDescent="0.35">
      <c r="A14" s="28" t="s">
        <v>202</v>
      </c>
      <c r="B14" s="29" t="s">
        <v>203</v>
      </c>
      <c r="C14" s="28" t="s">
        <v>204</v>
      </c>
      <c r="D14" s="28" t="s">
        <v>205</v>
      </c>
      <c r="E14" s="28" t="s">
        <v>139</v>
      </c>
      <c r="F14" s="28" t="s">
        <v>134</v>
      </c>
      <c r="G14" s="41" t="s">
        <v>206</v>
      </c>
      <c r="H14" s="32" t="s">
        <v>207</v>
      </c>
      <c r="I14" s="28">
        <v>50</v>
      </c>
      <c r="J14" s="28" t="s">
        <v>22</v>
      </c>
      <c r="K14" s="28">
        <v>4</v>
      </c>
      <c r="L14" s="28" t="s">
        <v>53</v>
      </c>
      <c r="M14" s="28">
        <v>1</v>
      </c>
      <c r="N14" s="32" t="s">
        <v>79</v>
      </c>
      <c r="O14" s="33">
        <f>52</f>
        <v>52</v>
      </c>
      <c r="P14" s="36">
        <v>45.729145308737976</v>
      </c>
      <c r="Q14" s="37">
        <v>4</v>
      </c>
      <c r="R14" s="32" t="s">
        <v>141</v>
      </c>
      <c r="S14" s="28"/>
    </row>
    <row r="15" spans="1:19" ht="40.5" customHeight="1" x14ac:dyDescent="0.35">
      <c r="A15" s="28" t="s">
        <v>202</v>
      </c>
      <c r="B15" s="29" t="s">
        <v>208</v>
      </c>
      <c r="C15" s="28" t="s">
        <v>204</v>
      </c>
      <c r="D15" s="28" t="s">
        <v>205</v>
      </c>
      <c r="E15" s="28" t="s">
        <v>139</v>
      </c>
      <c r="F15" s="28" t="s">
        <v>134</v>
      </c>
      <c r="G15" s="41" t="s">
        <v>206</v>
      </c>
      <c r="H15" s="32" t="s">
        <v>209</v>
      </c>
      <c r="I15" s="28">
        <v>50</v>
      </c>
      <c r="J15" s="28" t="s">
        <v>22</v>
      </c>
      <c r="K15" s="28">
        <v>4</v>
      </c>
      <c r="L15" s="28" t="s">
        <v>210</v>
      </c>
      <c r="M15" s="28">
        <v>1</v>
      </c>
      <c r="N15" s="32" t="s">
        <v>79</v>
      </c>
      <c r="O15" s="33">
        <f>52</f>
        <v>52</v>
      </c>
      <c r="P15" s="36">
        <v>45.729145308737976</v>
      </c>
      <c r="Q15" s="37">
        <v>4</v>
      </c>
      <c r="R15" s="32" t="s">
        <v>141</v>
      </c>
      <c r="S15" s="28"/>
    </row>
    <row r="16" spans="1:19" ht="40.5" customHeight="1" x14ac:dyDescent="0.35">
      <c r="A16" s="28" t="s">
        <v>202</v>
      </c>
      <c r="B16" s="29" t="s">
        <v>211</v>
      </c>
      <c r="C16" s="28" t="s">
        <v>204</v>
      </c>
      <c r="D16" s="28" t="s">
        <v>205</v>
      </c>
      <c r="E16" s="28" t="s">
        <v>139</v>
      </c>
      <c r="F16" s="28" t="s">
        <v>134</v>
      </c>
      <c r="G16" s="41" t="s">
        <v>206</v>
      </c>
      <c r="H16" s="32" t="s">
        <v>207</v>
      </c>
      <c r="I16" s="28">
        <v>25</v>
      </c>
      <c r="J16" s="28" t="s">
        <v>22</v>
      </c>
      <c r="K16" s="28">
        <v>4</v>
      </c>
      <c r="L16" s="28" t="s">
        <v>53</v>
      </c>
      <c r="M16" s="28">
        <v>1</v>
      </c>
      <c r="N16" s="32" t="s">
        <v>79</v>
      </c>
      <c r="O16" s="33">
        <v>104</v>
      </c>
      <c r="P16" s="36">
        <v>45.729145308737976</v>
      </c>
      <c r="Q16" s="37">
        <v>4</v>
      </c>
      <c r="R16" s="32" t="s">
        <v>141</v>
      </c>
      <c r="S16" s="28"/>
    </row>
    <row r="17" spans="1:19" x14ac:dyDescent="0.35">
      <c r="A17" s="28" t="s">
        <v>180</v>
      </c>
      <c r="B17" s="29" t="s">
        <v>212</v>
      </c>
      <c r="C17" s="28" t="s">
        <v>213</v>
      </c>
      <c r="D17" s="28" t="s">
        <v>183</v>
      </c>
      <c r="E17" s="28" t="s">
        <v>214</v>
      </c>
      <c r="F17" s="28" t="s">
        <v>134</v>
      </c>
      <c r="G17" s="31" t="s">
        <v>184</v>
      </c>
      <c r="H17" s="38" t="s">
        <v>215</v>
      </c>
      <c r="I17" s="39">
        <v>40</v>
      </c>
      <c r="J17" s="39" t="s">
        <v>216</v>
      </c>
      <c r="K17" s="39">
        <v>0.4</v>
      </c>
      <c r="L17" s="39" t="s">
        <v>52</v>
      </c>
      <c r="M17" s="39">
        <v>2</v>
      </c>
      <c r="N17" s="38" t="s">
        <v>99</v>
      </c>
      <c r="O17" s="33">
        <f>52/2</f>
        <v>26</v>
      </c>
      <c r="P17" s="36">
        <v>19.176119600764899</v>
      </c>
      <c r="Q17" s="37">
        <v>5</v>
      </c>
      <c r="R17" s="32" t="s">
        <v>217</v>
      </c>
      <c r="S17" s="28"/>
    </row>
    <row r="18" spans="1:19" ht="40.5" customHeight="1" x14ac:dyDescent="0.35">
      <c r="A18" s="28" t="s">
        <v>202</v>
      </c>
      <c r="B18" s="42" t="s">
        <v>218</v>
      </c>
      <c r="C18" s="43" t="s">
        <v>219</v>
      </c>
      <c r="D18" s="28" t="s">
        <v>205</v>
      </c>
      <c r="E18" s="28" t="s">
        <v>220</v>
      </c>
      <c r="F18" s="28" t="s">
        <v>134</v>
      </c>
      <c r="G18" s="41" t="s">
        <v>206</v>
      </c>
      <c r="H18" s="44" t="s">
        <v>50</v>
      </c>
      <c r="I18" s="44" t="s">
        <v>221</v>
      </c>
      <c r="J18" s="44" t="s">
        <v>22</v>
      </c>
      <c r="K18" s="44" t="s">
        <v>222</v>
      </c>
      <c r="L18" s="44" t="s">
        <v>53</v>
      </c>
      <c r="M18" s="44" t="s">
        <v>158</v>
      </c>
      <c r="N18" s="44" t="s">
        <v>79</v>
      </c>
      <c r="O18" s="33">
        <f>52</f>
        <v>52</v>
      </c>
      <c r="P18" s="36">
        <v>16.466635593101081</v>
      </c>
      <c r="Q18" s="45" t="s">
        <v>223</v>
      </c>
      <c r="R18" s="32" t="s">
        <v>25</v>
      </c>
      <c r="S18" s="28"/>
    </row>
    <row r="19" spans="1:19" ht="40.5" customHeight="1" x14ac:dyDescent="0.35">
      <c r="A19" s="28" t="s">
        <v>202</v>
      </c>
      <c r="B19" s="42" t="s">
        <v>224</v>
      </c>
      <c r="C19" s="43" t="s">
        <v>219</v>
      </c>
      <c r="D19" s="28" t="s">
        <v>205</v>
      </c>
      <c r="E19" s="28" t="s">
        <v>220</v>
      </c>
      <c r="F19" s="28" t="s">
        <v>134</v>
      </c>
      <c r="G19" s="41" t="s">
        <v>206</v>
      </c>
      <c r="H19" s="44" t="s">
        <v>50</v>
      </c>
      <c r="I19" s="44" t="s">
        <v>221</v>
      </c>
      <c r="J19" s="44" t="s">
        <v>22</v>
      </c>
      <c r="K19" s="44" t="s">
        <v>222</v>
      </c>
      <c r="L19" s="44" t="s">
        <v>210</v>
      </c>
      <c r="M19" s="44" t="s">
        <v>158</v>
      </c>
      <c r="N19" s="44" t="s">
        <v>79</v>
      </c>
      <c r="O19" s="33">
        <f>52</f>
        <v>52</v>
      </c>
      <c r="P19" s="36">
        <v>16.466635593101081</v>
      </c>
      <c r="Q19" s="45" t="s">
        <v>223</v>
      </c>
      <c r="R19" s="32" t="s">
        <v>25</v>
      </c>
      <c r="S19" s="28"/>
    </row>
    <row r="20" spans="1:19" ht="40.5" customHeight="1" x14ac:dyDescent="0.35">
      <c r="A20" s="28" t="s">
        <v>202</v>
      </c>
      <c r="B20" s="42" t="s">
        <v>225</v>
      </c>
      <c r="C20" s="43" t="s">
        <v>219</v>
      </c>
      <c r="D20" s="28" t="s">
        <v>205</v>
      </c>
      <c r="E20" s="28" t="s">
        <v>220</v>
      </c>
      <c r="F20" s="28" t="s">
        <v>134</v>
      </c>
      <c r="G20" s="41" t="s">
        <v>206</v>
      </c>
      <c r="H20" s="44" t="s">
        <v>50</v>
      </c>
      <c r="I20" s="44" t="s">
        <v>226</v>
      </c>
      <c r="J20" s="44" t="s">
        <v>22</v>
      </c>
      <c r="K20" s="44" t="s">
        <v>222</v>
      </c>
      <c r="L20" s="44" t="s">
        <v>53</v>
      </c>
      <c r="M20" s="44" t="s">
        <v>158</v>
      </c>
      <c r="N20" s="44" t="s">
        <v>79</v>
      </c>
      <c r="O20" s="33">
        <v>104</v>
      </c>
      <c r="P20" s="36">
        <v>15.843842844757496</v>
      </c>
      <c r="Q20" s="45" t="s">
        <v>223</v>
      </c>
      <c r="R20" s="32" t="s">
        <v>25</v>
      </c>
      <c r="S20" s="28"/>
    </row>
    <row r="21" spans="1:19" ht="40.5" customHeight="1" x14ac:dyDescent="0.35">
      <c r="A21" s="28" t="s">
        <v>202</v>
      </c>
      <c r="B21" s="42" t="s">
        <v>227</v>
      </c>
      <c r="C21" s="43" t="s">
        <v>219</v>
      </c>
      <c r="D21" s="28" t="s">
        <v>205</v>
      </c>
      <c r="E21" s="28" t="s">
        <v>220</v>
      </c>
      <c r="F21" s="28" t="s">
        <v>134</v>
      </c>
      <c r="G21" s="41" t="s">
        <v>206</v>
      </c>
      <c r="H21" s="44" t="s">
        <v>228</v>
      </c>
      <c r="I21" s="44" t="s">
        <v>226</v>
      </c>
      <c r="J21" s="44" t="s">
        <v>22</v>
      </c>
      <c r="K21" s="44" t="s">
        <v>222</v>
      </c>
      <c r="L21" s="44" t="s">
        <v>58</v>
      </c>
      <c r="M21" s="44" t="s">
        <v>158</v>
      </c>
      <c r="N21" s="44" t="s">
        <v>79</v>
      </c>
      <c r="O21" s="33">
        <v>104</v>
      </c>
      <c r="P21" s="36">
        <v>15.843842844757496</v>
      </c>
      <c r="Q21" s="45" t="s">
        <v>223</v>
      </c>
      <c r="R21" s="32" t="s">
        <v>25</v>
      </c>
      <c r="S21" s="28"/>
    </row>
    <row r="22" spans="1:19" ht="58" x14ac:dyDescent="0.35">
      <c r="A22" s="46" t="s">
        <v>229</v>
      </c>
      <c r="B22" s="47" t="s">
        <v>230</v>
      </c>
      <c r="C22" s="46" t="s">
        <v>231</v>
      </c>
      <c r="D22" s="46" t="s">
        <v>232</v>
      </c>
      <c r="E22" s="48" t="s">
        <v>233</v>
      </c>
      <c r="F22" s="46" t="s">
        <v>134</v>
      </c>
      <c r="G22" s="49" t="s">
        <v>234</v>
      </c>
      <c r="H22" s="50" t="s">
        <v>50</v>
      </c>
      <c r="I22" s="50" t="s">
        <v>221</v>
      </c>
      <c r="J22" s="50" t="s">
        <v>22</v>
      </c>
      <c r="K22" s="50" t="s">
        <v>158</v>
      </c>
      <c r="L22" s="50" t="s">
        <v>78</v>
      </c>
      <c r="M22" s="50" t="s">
        <v>158</v>
      </c>
      <c r="N22" s="50" t="s">
        <v>235</v>
      </c>
      <c r="O22" s="51">
        <f>12</f>
        <v>12</v>
      </c>
      <c r="P22" s="36">
        <v>13.356471226361535</v>
      </c>
      <c r="Q22" s="37">
        <v>8</v>
      </c>
      <c r="R22" s="48" t="s">
        <v>236</v>
      </c>
      <c r="S22" s="48" t="s">
        <v>237</v>
      </c>
    </row>
    <row r="23" spans="1:19" ht="19.25" customHeight="1" x14ac:dyDescent="0.35">
      <c r="A23" s="52"/>
      <c r="B23" s="53"/>
      <c r="C23" s="54"/>
      <c r="D23" s="54"/>
      <c r="E23" s="54"/>
      <c r="F23" s="54"/>
      <c r="G23" s="55"/>
      <c r="H23" s="56"/>
      <c r="I23" s="54"/>
      <c r="J23" s="54"/>
      <c r="K23" s="54"/>
      <c r="L23" s="54"/>
      <c r="M23" s="54"/>
      <c r="N23" s="56"/>
      <c r="O23" s="54"/>
      <c r="P23" s="57"/>
      <c r="Q23" s="54"/>
      <c r="R23" s="56"/>
      <c r="S23" s="58"/>
    </row>
    <row r="24" spans="1:19" s="27" customFormat="1" ht="46.5" x14ac:dyDescent="0.35">
      <c r="A24" s="23" t="s">
        <v>2</v>
      </c>
      <c r="B24" s="24" t="s">
        <v>3</v>
      </c>
      <c r="C24" s="25" t="s">
        <v>5</v>
      </c>
      <c r="D24" s="25" t="s">
        <v>125</v>
      </c>
      <c r="E24" s="25" t="s">
        <v>126</v>
      </c>
      <c r="F24" s="25" t="s">
        <v>127</v>
      </c>
      <c r="G24" s="25" t="s">
        <v>128</v>
      </c>
      <c r="H24" s="25" t="s">
        <v>7</v>
      </c>
      <c r="I24" s="25" t="s">
        <v>8</v>
      </c>
      <c r="J24" s="25" t="s">
        <v>9</v>
      </c>
      <c r="K24" s="25" t="s">
        <v>129</v>
      </c>
      <c r="L24" s="25" t="s">
        <v>130</v>
      </c>
      <c r="M24" s="25" t="s">
        <v>12</v>
      </c>
      <c r="N24" s="25" t="s">
        <v>13</v>
      </c>
      <c r="O24" s="25" t="s">
        <v>178</v>
      </c>
      <c r="P24" s="25" t="s">
        <v>179</v>
      </c>
      <c r="Q24" s="25" t="s">
        <v>132</v>
      </c>
      <c r="R24" s="26" t="s">
        <v>15</v>
      </c>
      <c r="S24" s="26" t="s">
        <v>133</v>
      </c>
    </row>
    <row r="25" spans="1:19" ht="24.75" customHeight="1" x14ac:dyDescent="0.35">
      <c r="A25" s="59"/>
      <c r="B25" s="29"/>
      <c r="C25" s="28"/>
      <c r="D25" s="28"/>
      <c r="E25" s="28"/>
      <c r="F25" s="30" t="s">
        <v>160</v>
      </c>
      <c r="G25" s="31"/>
      <c r="H25" s="32"/>
      <c r="I25" s="28"/>
      <c r="J25" s="28"/>
      <c r="K25" s="28"/>
      <c r="L25" s="28"/>
      <c r="M25" s="28"/>
      <c r="N25" s="32"/>
      <c r="O25" s="33"/>
      <c r="P25" s="60"/>
      <c r="Q25" s="61"/>
      <c r="R25" s="32"/>
      <c r="S25" s="28"/>
    </row>
    <row r="26" spans="1:19" x14ac:dyDescent="0.35">
      <c r="A26" s="28" t="s">
        <v>180</v>
      </c>
      <c r="B26" s="29" t="s">
        <v>181</v>
      </c>
      <c r="C26" s="28" t="s">
        <v>182</v>
      </c>
      <c r="D26" s="28" t="s">
        <v>183</v>
      </c>
      <c r="E26" s="28" t="s">
        <v>139</v>
      </c>
      <c r="F26" s="28" t="s">
        <v>160</v>
      </c>
      <c r="G26" s="31" t="s">
        <v>184</v>
      </c>
      <c r="H26" s="32" t="s">
        <v>185</v>
      </c>
      <c r="I26" s="28">
        <v>40</v>
      </c>
      <c r="J26" s="28" t="s">
        <v>22</v>
      </c>
      <c r="K26" s="28">
        <v>0.8</v>
      </c>
      <c r="L26" s="28" t="s">
        <v>52</v>
      </c>
      <c r="M26" s="28">
        <v>2</v>
      </c>
      <c r="N26" s="32" t="s">
        <v>186</v>
      </c>
      <c r="O26" s="33">
        <f>52/2</f>
        <v>26</v>
      </c>
      <c r="P26" s="62">
        <v>100</v>
      </c>
      <c r="Q26" s="63">
        <v>1</v>
      </c>
      <c r="R26" s="32" t="s">
        <v>141</v>
      </c>
      <c r="S26" s="28"/>
    </row>
    <row r="27" spans="1:19" x14ac:dyDescent="0.35">
      <c r="A27" s="28" t="s">
        <v>180</v>
      </c>
      <c r="B27" s="29" t="s">
        <v>187</v>
      </c>
      <c r="C27" s="28" t="s">
        <v>182</v>
      </c>
      <c r="D27" s="28" t="s">
        <v>183</v>
      </c>
      <c r="E27" s="28" t="s">
        <v>139</v>
      </c>
      <c r="F27" s="28" t="s">
        <v>160</v>
      </c>
      <c r="G27" s="31" t="s">
        <v>184</v>
      </c>
      <c r="H27" s="38" t="s">
        <v>188</v>
      </c>
      <c r="I27" s="39">
        <v>40</v>
      </c>
      <c r="J27" s="39" t="s">
        <v>22</v>
      </c>
      <c r="K27" s="39">
        <v>0.8</v>
      </c>
      <c r="L27" s="39" t="s">
        <v>52</v>
      </c>
      <c r="M27" s="39">
        <v>2</v>
      </c>
      <c r="N27" s="38" t="s">
        <v>189</v>
      </c>
      <c r="O27" s="33">
        <f>52/2</f>
        <v>26</v>
      </c>
      <c r="P27" s="62">
        <v>100</v>
      </c>
      <c r="Q27" s="63">
        <v>1</v>
      </c>
      <c r="R27" s="32" t="s">
        <v>141</v>
      </c>
      <c r="S27" s="28"/>
    </row>
    <row r="28" spans="1:19" x14ac:dyDescent="0.35">
      <c r="A28" s="28" t="s">
        <v>180</v>
      </c>
      <c r="B28" s="29"/>
      <c r="C28" s="28" t="s">
        <v>190</v>
      </c>
      <c r="D28" s="28" t="s">
        <v>183</v>
      </c>
      <c r="E28" s="28" t="s">
        <v>191</v>
      </c>
      <c r="F28" s="28" t="s">
        <v>160</v>
      </c>
      <c r="G28" s="31" t="s">
        <v>184</v>
      </c>
      <c r="H28" s="32" t="s">
        <v>192</v>
      </c>
      <c r="I28" s="28">
        <v>40</v>
      </c>
      <c r="J28" s="28" t="s">
        <v>22</v>
      </c>
      <c r="K28" s="28">
        <v>0.8</v>
      </c>
      <c r="L28" s="28" t="s">
        <v>52</v>
      </c>
      <c r="M28" s="28">
        <v>2</v>
      </c>
      <c r="N28" s="32" t="s">
        <v>193</v>
      </c>
      <c r="O28" s="33">
        <f>52/2</f>
        <v>26</v>
      </c>
      <c r="P28" s="62">
        <v>89.945392974942408</v>
      </c>
      <c r="Q28" s="63">
        <v>2</v>
      </c>
      <c r="R28" s="32" t="s">
        <v>194</v>
      </c>
      <c r="S28" s="28"/>
    </row>
    <row r="29" spans="1:19" x14ac:dyDescent="0.35">
      <c r="A29" s="28" t="s">
        <v>180</v>
      </c>
      <c r="B29" s="40" t="s">
        <v>195</v>
      </c>
      <c r="C29" s="28" t="s">
        <v>196</v>
      </c>
      <c r="D29" s="28" t="s">
        <v>183</v>
      </c>
      <c r="E29" s="28" t="s">
        <v>31</v>
      </c>
      <c r="F29" s="28" t="s">
        <v>160</v>
      </c>
      <c r="G29" s="31" t="s">
        <v>184</v>
      </c>
      <c r="H29" s="38" t="s">
        <v>50</v>
      </c>
      <c r="I29" s="39" t="s">
        <v>197</v>
      </c>
      <c r="J29" s="39" t="s">
        <v>198</v>
      </c>
      <c r="K29" s="39" t="s">
        <v>199</v>
      </c>
      <c r="L29" s="39" t="s">
        <v>52</v>
      </c>
      <c r="M29" s="39" t="s">
        <v>200</v>
      </c>
      <c r="N29" s="38" t="s">
        <v>99</v>
      </c>
      <c r="O29" s="33">
        <f>52/2</f>
        <v>26</v>
      </c>
      <c r="P29" s="62">
        <v>88.46678588253701</v>
      </c>
      <c r="Q29" s="63">
        <v>3</v>
      </c>
      <c r="R29" s="32" t="s">
        <v>201</v>
      </c>
      <c r="S29" s="28"/>
    </row>
    <row r="30" spans="1:19" ht="37.5" customHeight="1" x14ac:dyDescent="0.35">
      <c r="A30" s="28" t="s">
        <v>202</v>
      </c>
      <c r="B30" s="29" t="s">
        <v>203</v>
      </c>
      <c r="C30" s="28" t="s">
        <v>204</v>
      </c>
      <c r="D30" s="28" t="s">
        <v>205</v>
      </c>
      <c r="E30" s="28" t="s">
        <v>139</v>
      </c>
      <c r="F30" s="28" t="s">
        <v>160</v>
      </c>
      <c r="G30" s="41" t="s">
        <v>206</v>
      </c>
      <c r="H30" s="32" t="s">
        <v>207</v>
      </c>
      <c r="I30" s="28">
        <v>50</v>
      </c>
      <c r="J30" s="28" t="s">
        <v>22</v>
      </c>
      <c r="K30" s="28">
        <v>4</v>
      </c>
      <c r="L30" s="28" t="s">
        <v>53</v>
      </c>
      <c r="M30" s="28">
        <v>1</v>
      </c>
      <c r="N30" s="32" t="s">
        <v>79</v>
      </c>
      <c r="O30" s="33">
        <f>52</f>
        <v>52</v>
      </c>
      <c r="P30" s="62">
        <v>45.729145308737976</v>
      </c>
      <c r="Q30" s="63">
        <v>4</v>
      </c>
      <c r="R30" s="32" t="s">
        <v>141</v>
      </c>
      <c r="S30" s="28"/>
    </row>
    <row r="31" spans="1:19" ht="37.5" customHeight="1" x14ac:dyDescent="0.35">
      <c r="A31" s="28" t="s">
        <v>202</v>
      </c>
      <c r="B31" s="29" t="s">
        <v>208</v>
      </c>
      <c r="C31" s="28" t="s">
        <v>204</v>
      </c>
      <c r="D31" s="28" t="s">
        <v>205</v>
      </c>
      <c r="E31" s="28" t="s">
        <v>139</v>
      </c>
      <c r="F31" s="28" t="s">
        <v>160</v>
      </c>
      <c r="G31" s="41" t="s">
        <v>206</v>
      </c>
      <c r="H31" s="32" t="s">
        <v>209</v>
      </c>
      <c r="I31" s="28">
        <v>50</v>
      </c>
      <c r="J31" s="28" t="s">
        <v>22</v>
      </c>
      <c r="K31" s="28">
        <v>4</v>
      </c>
      <c r="L31" s="28" t="s">
        <v>210</v>
      </c>
      <c r="M31" s="28">
        <v>1</v>
      </c>
      <c r="N31" s="32" t="s">
        <v>79</v>
      </c>
      <c r="O31" s="33">
        <f>52</f>
        <v>52</v>
      </c>
      <c r="P31" s="62">
        <v>45.729145308737976</v>
      </c>
      <c r="Q31" s="63">
        <v>4</v>
      </c>
      <c r="R31" s="32" t="s">
        <v>141</v>
      </c>
      <c r="S31" s="28"/>
    </row>
    <row r="32" spans="1:19" ht="37.5" customHeight="1" x14ac:dyDescent="0.35">
      <c r="A32" s="28" t="s">
        <v>202</v>
      </c>
      <c r="B32" s="29" t="s">
        <v>211</v>
      </c>
      <c r="C32" s="28" t="s">
        <v>204</v>
      </c>
      <c r="D32" s="28" t="s">
        <v>205</v>
      </c>
      <c r="E32" s="28" t="s">
        <v>139</v>
      </c>
      <c r="F32" s="28" t="s">
        <v>160</v>
      </c>
      <c r="G32" s="41" t="s">
        <v>206</v>
      </c>
      <c r="H32" s="32" t="s">
        <v>207</v>
      </c>
      <c r="I32" s="28">
        <v>25</v>
      </c>
      <c r="J32" s="28" t="s">
        <v>22</v>
      </c>
      <c r="K32" s="28">
        <v>4</v>
      </c>
      <c r="L32" s="28" t="s">
        <v>53</v>
      </c>
      <c r="M32" s="28">
        <v>1</v>
      </c>
      <c r="N32" s="32" t="s">
        <v>79</v>
      </c>
      <c r="O32" s="33">
        <v>104</v>
      </c>
      <c r="P32" s="62">
        <v>45.729145308737976</v>
      </c>
      <c r="Q32" s="63">
        <v>4</v>
      </c>
      <c r="R32" s="32" t="s">
        <v>141</v>
      </c>
      <c r="S32" s="28"/>
    </row>
    <row r="33" spans="1:19" x14ac:dyDescent="0.35">
      <c r="A33" s="28" t="s">
        <v>180</v>
      </c>
      <c r="B33" s="29" t="s">
        <v>212</v>
      </c>
      <c r="C33" s="28" t="s">
        <v>213</v>
      </c>
      <c r="D33" s="28" t="s">
        <v>183</v>
      </c>
      <c r="E33" s="28" t="s">
        <v>214</v>
      </c>
      <c r="F33" s="28" t="s">
        <v>160</v>
      </c>
      <c r="G33" s="31" t="s">
        <v>184</v>
      </c>
      <c r="H33" s="38" t="s">
        <v>215</v>
      </c>
      <c r="I33" s="39">
        <v>40</v>
      </c>
      <c r="J33" s="39" t="s">
        <v>216</v>
      </c>
      <c r="K33" s="39">
        <v>0.4</v>
      </c>
      <c r="L33" s="39" t="s">
        <v>52</v>
      </c>
      <c r="M33" s="39">
        <v>2</v>
      </c>
      <c r="N33" s="38" t="s">
        <v>99</v>
      </c>
      <c r="O33" s="33">
        <f>52/2</f>
        <v>26</v>
      </c>
      <c r="P33" s="62">
        <v>19.176119600764899</v>
      </c>
      <c r="Q33" s="63">
        <v>5</v>
      </c>
      <c r="R33" s="32" t="s">
        <v>217</v>
      </c>
      <c r="S33" s="28"/>
    </row>
    <row r="34" spans="1:19" ht="37.5" customHeight="1" x14ac:dyDescent="0.35">
      <c r="A34" s="28" t="s">
        <v>202</v>
      </c>
      <c r="B34" s="42" t="s">
        <v>218</v>
      </c>
      <c r="C34" s="43" t="s">
        <v>219</v>
      </c>
      <c r="D34" s="28" t="s">
        <v>205</v>
      </c>
      <c r="E34" s="28" t="s">
        <v>220</v>
      </c>
      <c r="F34" s="28" t="s">
        <v>160</v>
      </c>
      <c r="G34" s="41" t="s">
        <v>206</v>
      </c>
      <c r="H34" s="44" t="s">
        <v>50</v>
      </c>
      <c r="I34" s="44" t="s">
        <v>221</v>
      </c>
      <c r="J34" s="44" t="s">
        <v>22</v>
      </c>
      <c r="K34" s="44" t="s">
        <v>222</v>
      </c>
      <c r="L34" s="44" t="s">
        <v>53</v>
      </c>
      <c r="M34" s="44" t="s">
        <v>158</v>
      </c>
      <c r="N34" s="44" t="s">
        <v>79</v>
      </c>
      <c r="O34" s="33">
        <f>52</f>
        <v>52</v>
      </c>
      <c r="P34" s="36">
        <v>16.466635593101081</v>
      </c>
      <c r="Q34" s="45" t="s">
        <v>223</v>
      </c>
      <c r="R34" s="32" t="s">
        <v>25</v>
      </c>
      <c r="S34" s="28"/>
    </row>
    <row r="35" spans="1:19" ht="37.5" customHeight="1" x14ac:dyDescent="0.35">
      <c r="A35" s="28" t="s">
        <v>202</v>
      </c>
      <c r="B35" s="42" t="s">
        <v>224</v>
      </c>
      <c r="C35" s="43" t="s">
        <v>219</v>
      </c>
      <c r="D35" s="28" t="s">
        <v>205</v>
      </c>
      <c r="E35" s="28" t="s">
        <v>220</v>
      </c>
      <c r="F35" s="28" t="s">
        <v>160</v>
      </c>
      <c r="G35" s="41" t="s">
        <v>206</v>
      </c>
      <c r="H35" s="44" t="s">
        <v>50</v>
      </c>
      <c r="I35" s="44" t="s">
        <v>221</v>
      </c>
      <c r="J35" s="44" t="s">
        <v>22</v>
      </c>
      <c r="K35" s="44" t="s">
        <v>222</v>
      </c>
      <c r="L35" s="44" t="s">
        <v>210</v>
      </c>
      <c r="M35" s="44" t="s">
        <v>158</v>
      </c>
      <c r="N35" s="44" t="s">
        <v>79</v>
      </c>
      <c r="O35" s="33">
        <f>52</f>
        <v>52</v>
      </c>
      <c r="P35" s="36">
        <v>16.466635593101081</v>
      </c>
      <c r="Q35" s="45" t="s">
        <v>223</v>
      </c>
      <c r="R35" s="32" t="s">
        <v>25</v>
      </c>
      <c r="S35" s="28"/>
    </row>
    <row r="36" spans="1:19" ht="37.5" customHeight="1" x14ac:dyDescent="0.35">
      <c r="A36" s="28" t="s">
        <v>202</v>
      </c>
      <c r="B36" s="42" t="s">
        <v>225</v>
      </c>
      <c r="C36" s="43" t="s">
        <v>219</v>
      </c>
      <c r="D36" s="28" t="s">
        <v>205</v>
      </c>
      <c r="E36" s="28" t="s">
        <v>220</v>
      </c>
      <c r="F36" s="28" t="s">
        <v>160</v>
      </c>
      <c r="G36" s="41" t="s">
        <v>206</v>
      </c>
      <c r="H36" s="44" t="s">
        <v>50</v>
      </c>
      <c r="I36" s="44" t="s">
        <v>226</v>
      </c>
      <c r="J36" s="44" t="s">
        <v>22</v>
      </c>
      <c r="K36" s="44" t="s">
        <v>222</v>
      </c>
      <c r="L36" s="44" t="s">
        <v>53</v>
      </c>
      <c r="M36" s="44" t="s">
        <v>158</v>
      </c>
      <c r="N36" s="44" t="s">
        <v>79</v>
      </c>
      <c r="O36" s="33">
        <v>104</v>
      </c>
      <c r="P36" s="36">
        <v>15.843842844757496</v>
      </c>
      <c r="Q36" s="45" t="s">
        <v>223</v>
      </c>
      <c r="R36" s="32" t="s">
        <v>25</v>
      </c>
      <c r="S36" s="28"/>
    </row>
    <row r="37" spans="1:19" ht="37.5" customHeight="1" x14ac:dyDescent="0.35">
      <c r="A37" s="28" t="s">
        <v>202</v>
      </c>
      <c r="B37" s="42" t="s">
        <v>227</v>
      </c>
      <c r="C37" s="43" t="s">
        <v>219</v>
      </c>
      <c r="D37" s="28" t="s">
        <v>205</v>
      </c>
      <c r="E37" s="28" t="s">
        <v>220</v>
      </c>
      <c r="F37" s="28" t="s">
        <v>160</v>
      </c>
      <c r="G37" s="41" t="s">
        <v>206</v>
      </c>
      <c r="H37" s="64" t="s">
        <v>228</v>
      </c>
      <c r="I37" s="64" t="s">
        <v>226</v>
      </c>
      <c r="J37" s="64" t="s">
        <v>22</v>
      </c>
      <c r="K37" s="64" t="s">
        <v>222</v>
      </c>
      <c r="L37" s="64" t="s">
        <v>58</v>
      </c>
      <c r="M37" s="64" t="s">
        <v>158</v>
      </c>
      <c r="N37" s="64" t="s">
        <v>79</v>
      </c>
      <c r="O37" s="33">
        <v>104</v>
      </c>
      <c r="P37" s="34">
        <v>15.843842844757496</v>
      </c>
      <c r="Q37" s="29" t="s">
        <v>223</v>
      </c>
      <c r="R37" s="32" t="s">
        <v>25</v>
      </c>
      <c r="S37" s="28"/>
    </row>
    <row r="38" spans="1:19" ht="84" customHeight="1" x14ac:dyDescent="0.35">
      <c r="A38" s="46" t="s">
        <v>229</v>
      </c>
      <c r="B38" s="47" t="s">
        <v>230</v>
      </c>
      <c r="C38" s="46" t="s">
        <v>231</v>
      </c>
      <c r="D38" s="46" t="s">
        <v>232</v>
      </c>
      <c r="E38" s="48" t="s">
        <v>233</v>
      </c>
      <c r="F38" s="46" t="s">
        <v>160</v>
      </c>
      <c r="G38" s="49" t="s">
        <v>234</v>
      </c>
      <c r="H38" s="50" t="s">
        <v>50</v>
      </c>
      <c r="I38" s="50" t="s">
        <v>221</v>
      </c>
      <c r="J38" s="50" t="s">
        <v>22</v>
      </c>
      <c r="K38" s="50" t="s">
        <v>158</v>
      </c>
      <c r="L38" s="50" t="s">
        <v>78</v>
      </c>
      <c r="M38" s="50" t="s">
        <v>158</v>
      </c>
      <c r="N38" s="50" t="s">
        <v>235</v>
      </c>
      <c r="O38" s="51">
        <f>12</f>
        <v>12</v>
      </c>
      <c r="P38" s="65">
        <v>13.356471226361535</v>
      </c>
      <c r="Q38" s="66">
        <v>8</v>
      </c>
      <c r="R38" s="48" t="s">
        <v>236</v>
      </c>
      <c r="S38" s="48" t="s">
        <v>237</v>
      </c>
    </row>
    <row r="39" spans="1:19" ht="17.399999999999999" customHeight="1" x14ac:dyDescent="0.35">
      <c r="A39" s="207"/>
      <c r="B39" s="208"/>
      <c r="C39" s="208"/>
      <c r="D39" s="208"/>
      <c r="E39" s="208"/>
      <c r="F39" s="208"/>
      <c r="G39" s="208"/>
      <c r="H39" s="208"/>
      <c r="I39" s="208"/>
      <c r="J39" s="208"/>
      <c r="K39" s="208"/>
      <c r="L39" s="208"/>
      <c r="M39" s="208"/>
      <c r="N39" s="208"/>
      <c r="O39" s="208"/>
      <c r="P39" s="208"/>
      <c r="Q39" s="208"/>
      <c r="R39" s="208"/>
      <c r="S39" s="209"/>
    </row>
    <row r="40" spans="1:19" s="27" customFormat="1" ht="46.5" x14ac:dyDescent="0.35">
      <c r="A40" s="23" t="s">
        <v>2</v>
      </c>
      <c r="B40" s="24" t="s">
        <v>3</v>
      </c>
      <c r="C40" s="25" t="s">
        <v>5</v>
      </c>
      <c r="D40" s="25" t="s">
        <v>125</v>
      </c>
      <c r="E40" s="25" t="s">
        <v>126</v>
      </c>
      <c r="F40" s="25" t="s">
        <v>127</v>
      </c>
      <c r="G40" s="25" t="s">
        <v>128</v>
      </c>
      <c r="H40" s="25" t="s">
        <v>7</v>
      </c>
      <c r="I40" s="25" t="s">
        <v>8</v>
      </c>
      <c r="J40" s="25" t="s">
        <v>9</v>
      </c>
      <c r="K40" s="25" t="s">
        <v>129</v>
      </c>
      <c r="L40" s="25" t="s">
        <v>130</v>
      </c>
      <c r="M40" s="25" t="s">
        <v>12</v>
      </c>
      <c r="N40" s="25" t="s">
        <v>13</v>
      </c>
      <c r="O40" s="25" t="s">
        <v>178</v>
      </c>
      <c r="P40" s="25" t="s">
        <v>179</v>
      </c>
      <c r="Q40" s="25" t="s">
        <v>132</v>
      </c>
      <c r="R40" s="26" t="s">
        <v>15</v>
      </c>
      <c r="S40" s="26" t="s">
        <v>133</v>
      </c>
    </row>
    <row r="41" spans="1:19" ht="25.5" customHeight="1" x14ac:dyDescent="0.35">
      <c r="A41" s="59"/>
      <c r="B41" s="29"/>
      <c r="C41" s="28"/>
      <c r="D41" s="28"/>
      <c r="E41" s="28"/>
      <c r="F41" s="30" t="s">
        <v>163</v>
      </c>
      <c r="G41" s="31"/>
      <c r="H41" s="32"/>
      <c r="I41" s="28"/>
      <c r="J41" s="28"/>
      <c r="K41" s="28"/>
      <c r="L41" s="28"/>
      <c r="M41" s="28"/>
      <c r="N41" s="32"/>
      <c r="O41" s="33"/>
      <c r="P41" s="60"/>
      <c r="Q41" s="61"/>
      <c r="R41" s="32"/>
      <c r="S41" s="28"/>
    </row>
    <row r="42" spans="1:19" x14ac:dyDescent="0.35">
      <c r="A42" s="28" t="s">
        <v>180</v>
      </c>
      <c r="B42" s="29" t="s">
        <v>181</v>
      </c>
      <c r="C42" s="28" t="s">
        <v>182</v>
      </c>
      <c r="D42" s="28" t="s">
        <v>183</v>
      </c>
      <c r="E42" s="28" t="s">
        <v>139</v>
      </c>
      <c r="F42" s="28" t="s">
        <v>163</v>
      </c>
      <c r="G42" s="31" t="s">
        <v>184</v>
      </c>
      <c r="H42" s="32" t="s">
        <v>185</v>
      </c>
      <c r="I42" s="28">
        <v>40</v>
      </c>
      <c r="J42" s="28" t="s">
        <v>22</v>
      </c>
      <c r="K42" s="28">
        <v>0.8</v>
      </c>
      <c r="L42" s="28" t="s">
        <v>52</v>
      </c>
      <c r="M42" s="28">
        <v>2</v>
      </c>
      <c r="N42" s="32" t="s">
        <v>186</v>
      </c>
      <c r="O42" s="33">
        <f>52/2</f>
        <v>26</v>
      </c>
      <c r="P42" s="62">
        <v>100</v>
      </c>
      <c r="Q42" s="63">
        <v>1</v>
      </c>
      <c r="R42" s="67" t="s">
        <v>141</v>
      </c>
      <c r="S42" s="28"/>
    </row>
    <row r="43" spans="1:19" x14ac:dyDescent="0.35">
      <c r="A43" s="28" t="s">
        <v>180</v>
      </c>
      <c r="B43" s="29" t="s">
        <v>187</v>
      </c>
      <c r="C43" s="28" t="s">
        <v>182</v>
      </c>
      <c r="D43" s="28" t="s">
        <v>183</v>
      </c>
      <c r="E43" s="28" t="s">
        <v>139</v>
      </c>
      <c r="F43" s="28" t="s">
        <v>163</v>
      </c>
      <c r="G43" s="31" t="s">
        <v>184</v>
      </c>
      <c r="H43" s="38" t="s">
        <v>188</v>
      </c>
      <c r="I43" s="39">
        <v>40</v>
      </c>
      <c r="J43" s="39" t="s">
        <v>22</v>
      </c>
      <c r="K43" s="39">
        <v>0.8</v>
      </c>
      <c r="L43" s="39" t="s">
        <v>52</v>
      </c>
      <c r="M43" s="39">
        <v>2</v>
      </c>
      <c r="N43" s="38" t="s">
        <v>189</v>
      </c>
      <c r="O43" s="33">
        <f>52/2</f>
        <v>26</v>
      </c>
      <c r="P43" s="62">
        <v>100</v>
      </c>
      <c r="Q43" s="63">
        <v>1</v>
      </c>
      <c r="R43" s="67" t="s">
        <v>141</v>
      </c>
      <c r="S43" s="28"/>
    </row>
    <row r="44" spans="1:19" x14ac:dyDescent="0.35">
      <c r="A44" s="28" t="s">
        <v>180</v>
      </c>
      <c r="B44" s="29"/>
      <c r="C44" s="28" t="s">
        <v>190</v>
      </c>
      <c r="D44" s="28" t="s">
        <v>183</v>
      </c>
      <c r="E44" s="28" t="s">
        <v>191</v>
      </c>
      <c r="F44" s="28" t="s">
        <v>163</v>
      </c>
      <c r="G44" s="31" t="s">
        <v>184</v>
      </c>
      <c r="H44" s="32" t="s">
        <v>192</v>
      </c>
      <c r="I44" s="28">
        <v>40</v>
      </c>
      <c r="J44" s="28" t="s">
        <v>22</v>
      </c>
      <c r="K44" s="28">
        <v>0.8</v>
      </c>
      <c r="L44" s="28" t="s">
        <v>52</v>
      </c>
      <c r="M44" s="28">
        <v>2</v>
      </c>
      <c r="N44" s="32" t="s">
        <v>193</v>
      </c>
      <c r="O44" s="33">
        <f>52/2</f>
        <v>26</v>
      </c>
      <c r="P44" s="62">
        <v>89.945392974942408</v>
      </c>
      <c r="Q44" s="63">
        <v>2</v>
      </c>
      <c r="R44" s="32" t="s">
        <v>194</v>
      </c>
      <c r="S44" s="28"/>
    </row>
    <row r="45" spans="1:19" x14ac:dyDescent="0.35">
      <c r="A45" s="28" t="s">
        <v>180</v>
      </c>
      <c r="B45" s="40" t="s">
        <v>195</v>
      </c>
      <c r="C45" s="28" t="s">
        <v>196</v>
      </c>
      <c r="D45" s="28" t="s">
        <v>183</v>
      </c>
      <c r="E45" s="28" t="s">
        <v>31</v>
      </c>
      <c r="F45" s="28" t="s">
        <v>163</v>
      </c>
      <c r="G45" s="31" t="s">
        <v>184</v>
      </c>
      <c r="H45" s="38" t="s">
        <v>50</v>
      </c>
      <c r="I45" s="39" t="s">
        <v>197</v>
      </c>
      <c r="J45" s="39" t="s">
        <v>198</v>
      </c>
      <c r="K45" s="39" t="s">
        <v>199</v>
      </c>
      <c r="L45" s="39" t="s">
        <v>52</v>
      </c>
      <c r="M45" s="39" t="s">
        <v>200</v>
      </c>
      <c r="N45" s="38" t="s">
        <v>99</v>
      </c>
      <c r="O45" s="33">
        <f>52/2</f>
        <v>26</v>
      </c>
      <c r="P45" s="62">
        <v>88.46678588253701</v>
      </c>
      <c r="Q45" s="63">
        <v>3</v>
      </c>
      <c r="R45" s="32" t="s">
        <v>201</v>
      </c>
      <c r="S45" s="28"/>
    </row>
    <row r="46" spans="1:19" ht="35.25" customHeight="1" x14ac:dyDescent="0.35">
      <c r="A46" s="28" t="s">
        <v>202</v>
      </c>
      <c r="B46" s="29" t="s">
        <v>203</v>
      </c>
      <c r="C46" s="28" t="s">
        <v>204</v>
      </c>
      <c r="D46" s="28" t="s">
        <v>205</v>
      </c>
      <c r="E46" s="28" t="s">
        <v>139</v>
      </c>
      <c r="F46" s="28" t="s">
        <v>163</v>
      </c>
      <c r="G46" s="41" t="s">
        <v>206</v>
      </c>
      <c r="H46" s="32" t="s">
        <v>207</v>
      </c>
      <c r="I46" s="28">
        <v>50</v>
      </c>
      <c r="J46" s="28" t="s">
        <v>22</v>
      </c>
      <c r="K46" s="28">
        <v>4</v>
      </c>
      <c r="L46" s="28" t="s">
        <v>53</v>
      </c>
      <c r="M46" s="28">
        <v>1</v>
      </c>
      <c r="N46" s="32" t="s">
        <v>79</v>
      </c>
      <c r="O46" s="33">
        <f>52</f>
        <v>52</v>
      </c>
      <c r="P46" s="62">
        <v>45.729145308737976</v>
      </c>
      <c r="Q46" s="63">
        <v>4</v>
      </c>
      <c r="R46" s="32" t="s">
        <v>141</v>
      </c>
      <c r="S46" s="28"/>
    </row>
    <row r="47" spans="1:19" ht="35.25" customHeight="1" x14ac:dyDescent="0.35">
      <c r="A47" s="28" t="s">
        <v>202</v>
      </c>
      <c r="B47" s="29" t="s">
        <v>208</v>
      </c>
      <c r="C47" s="28" t="s">
        <v>204</v>
      </c>
      <c r="D47" s="28" t="s">
        <v>205</v>
      </c>
      <c r="E47" s="28" t="s">
        <v>139</v>
      </c>
      <c r="F47" s="28" t="s">
        <v>163</v>
      </c>
      <c r="G47" s="41" t="s">
        <v>206</v>
      </c>
      <c r="H47" s="32" t="s">
        <v>209</v>
      </c>
      <c r="I47" s="28">
        <v>50</v>
      </c>
      <c r="J47" s="28" t="s">
        <v>22</v>
      </c>
      <c r="K47" s="28">
        <v>4</v>
      </c>
      <c r="L47" s="28" t="s">
        <v>210</v>
      </c>
      <c r="M47" s="28">
        <v>1</v>
      </c>
      <c r="N47" s="32" t="s">
        <v>79</v>
      </c>
      <c r="O47" s="33">
        <f>52</f>
        <v>52</v>
      </c>
      <c r="P47" s="62">
        <v>45.729145308737976</v>
      </c>
      <c r="Q47" s="63">
        <v>4</v>
      </c>
      <c r="R47" s="32" t="s">
        <v>141</v>
      </c>
      <c r="S47" s="28"/>
    </row>
    <row r="48" spans="1:19" ht="35.25" customHeight="1" x14ac:dyDescent="0.35">
      <c r="A48" s="28" t="s">
        <v>202</v>
      </c>
      <c r="B48" s="29" t="s">
        <v>211</v>
      </c>
      <c r="C48" s="28" t="s">
        <v>204</v>
      </c>
      <c r="D48" s="28" t="s">
        <v>205</v>
      </c>
      <c r="E48" s="28" t="s">
        <v>139</v>
      </c>
      <c r="F48" s="28" t="s">
        <v>163</v>
      </c>
      <c r="G48" s="41" t="s">
        <v>206</v>
      </c>
      <c r="H48" s="32" t="s">
        <v>207</v>
      </c>
      <c r="I48" s="28">
        <v>25</v>
      </c>
      <c r="J48" s="28" t="s">
        <v>22</v>
      </c>
      <c r="K48" s="28">
        <v>4</v>
      </c>
      <c r="L48" s="28" t="s">
        <v>53</v>
      </c>
      <c r="M48" s="28">
        <v>1</v>
      </c>
      <c r="N48" s="32" t="s">
        <v>79</v>
      </c>
      <c r="O48" s="33">
        <v>104</v>
      </c>
      <c r="P48" s="62">
        <v>45.729145308737976</v>
      </c>
      <c r="Q48" s="63">
        <v>4</v>
      </c>
      <c r="R48" s="32" t="s">
        <v>141</v>
      </c>
      <c r="S48" s="28"/>
    </row>
    <row r="49" spans="1:19" x14ac:dyDescent="0.35">
      <c r="A49" s="28" t="s">
        <v>180</v>
      </c>
      <c r="B49" s="29" t="s">
        <v>212</v>
      </c>
      <c r="C49" s="28" t="s">
        <v>213</v>
      </c>
      <c r="D49" s="28" t="s">
        <v>183</v>
      </c>
      <c r="E49" s="28" t="s">
        <v>214</v>
      </c>
      <c r="F49" s="28" t="s">
        <v>163</v>
      </c>
      <c r="G49" s="31" t="s">
        <v>184</v>
      </c>
      <c r="H49" s="38" t="s">
        <v>215</v>
      </c>
      <c r="I49" s="39">
        <v>40</v>
      </c>
      <c r="J49" s="39" t="s">
        <v>216</v>
      </c>
      <c r="K49" s="39">
        <v>0.4</v>
      </c>
      <c r="L49" s="39" t="s">
        <v>52</v>
      </c>
      <c r="M49" s="39">
        <v>2</v>
      </c>
      <c r="N49" s="38" t="s">
        <v>99</v>
      </c>
      <c r="O49" s="33">
        <f>52/2</f>
        <v>26</v>
      </c>
      <c r="P49" s="62">
        <v>19.176119600764899</v>
      </c>
      <c r="Q49" s="63">
        <v>5</v>
      </c>
      <c r="R49" s="32" t="s">
        <v>217</v>
      </c>
      <c r="S49" s="28"/>
    </row>
    <row r="50" spans="1:19" ht="35.25" customHeight="1" x14ac:dyDescent="0.35">
      <c r="A50" s="28" t="s">
        <v>202</v>
      </c>
      <c r="B50" s="42" t="s">
        <v>218</v>
      </c>
      <c r="C50" s="43" t="s">
        <v>219</v>
      </c>
      <c r="D50" s="28" t="s">
        <v>205</v>
      </c>
      <c r="E50" s="28" t="s">
        <v>220</v>
      </c>
      <c r="F50" s="28" t="s">
        <v>163</v>
      </c>
      <c r="G50" s="41" t="s">
        <v>206</v>
      </c>
      <c r="H50" s="44" t="s">
        <v>50</v>
      </c>
      <c r="I50" s="44" t="s">
        <v>221</v>
      </c>
      <c r="J50" s="44" t="s">
        <v>22</v>
      </c>
      <c r="K50" s="44" t="s">
        <v>222</v>
      </c>
      <c r="L50" s="44" t="s">
        <v>53</v>
      </c>
      <c r="M50" s="44" t="s">
        <v>158</v>
      </c>
      <c r="N50" s="44" t="s">
        <v>79</v>
      </c>
      <c r="O50" s="33">
        <f>52</f>
        <v>52</v>
      </c>
      <c r="P50" s="36">
        <v>16.466635593101081</v>
      </c>
      <c r="Q50" s="45" t="s">
        <v>223</v>
      </c>
      <c r="R50" s="32" t="s">
        <v>25</v>
      </c>
      <c r="S50" s="28"/>
    </row>
    <row r="51" spans="1:19" ht="35.25" customHeight="1" x14ac:dyDescent="0.35">
      <c r="A51" s="28" t="s">
        <v>202</v>
      </c>
      <c r="B51" s="42" t="s">
        <v>224</v>
      </c>
      <c r="C51" s="43" t="s">
        <v>219</v>
      </c>
      <c r="D51" s="28" t="s">
        <v>205</v>
      </c>
      <c r="E51" s="28" t="s">
        <v>220</v>
      </c>
      <c r="F51" s="28" t="s">
        <v>163</v>
      </c>
      <c r="G51" s="41" t="s">
        <v>206</v>
      </c>
      <c r="H51" s="44" t="s">
        <v>50</v>
      </c>
      <c r="I51" s="44" t="s">
        <v>221</v>
      </c>
      <c r="J51" s="44" t="s">
        <v>22</v>
      </c>
      <c r="K51" s="44" t="s">
        <v>222</v>
      </c>
      <c r="L51" s="44" t="s">
        <v>210</v>
      </c>
      <c r="M51" s="44" t="s">
        <v>158</v>
      </c>
      <c r="N51" s="44" t="s">
        <v>79</v>
      </c>
      <c r="O51" s="33">
        <f>52</f>
        <v>52</v>
      </c>
      <c r="P51" s="36">
        <v>16.466635593101081</v>
      </c>
      <c r="Q51" s="45" t="s">
        <v>223</v>
      </c>
      <c r="R51" s="32" t="s">
        <v>25</v>
      </c>
      <c r="S51" s="28"/>
    </row>
    <row r="52" spans="1:19" ht="35.25" customHeight="1" x14ac:dyDescent="0.35">
      <c r="A52" s="28" t="s">
        <v>202</v>
      </c>
      <c r="B52" s="42" t="s">
        <v>225</v>
      </c>
      <c r="C52" s="43" t="s">
        <v>219</v>
      </c>
      <c r="D52" s="28" t="s">
        <v>205</v>
      </c>
      <c r="E52" s="28" t="s">
        <v>220</v>
      </c>
      <c r="F52" s="28" t="s">
        <v>163</v>
      </c>
      <c r="G52" s="41" t="s">
        <v>206</v>
      </c>
      <c r="H52" s="44" t="s">
        <v>50</v>
      </c>
      <c r="I52" s="44" t="s">
        <v>226</v>
      </c>
      <c r="J52" s="44" t="s">
        <v>22</v>
      </c>
      <c r="K52" s="44" t="s">
        <v>222</v>
      </c>
      <c r="L52" s="44" t="s">
        <v>53</v>
      </c>
      <c r="M52" s="44" t="s">
        <v>158</v>
      </c>
      <c r="N52" s="44" t="s">
        <v>79</v>
      </c>
      <c r="O52" s="33">
        <v>104</v>
      </c>
      <c r="P52" s="36">
        <v>15.843842844757496</v>
      </c>
      <c r="Q52" s="45" t="s">
        <v>223</v>
      </c>
      <c r="R52" s="32" t="s">
        <v>25</v>
      </c>
      <c r="S52" s="28"/>
    </row>
    <row r="53" spans="1:19" ht="35.25" customHeight="1" x14ac:dyDescent="0.35">
      <c r="A53" s="28" t="s">
        <v>202</v>
      </c>
      <c r="B53" s="42" t="s">
        <v>227</v>
      </c>
      <c r="C53" s="43" t="s">
        <v>219</v>
      </c>
      <c r="D53" s="28" t="s">
        <v>205</v>
      </c>
      <c r="E53" s="28" t="s">
        <v>220</v>
      </c>
      <c r="F53" s="28" t="s">
        <v>163</v>
      </c>
      <c r="G53" s="41" t="s">
        <v>206</v>
      </c>
      <c r="H53" s="44" t="s">
        <v>228</v>
      </c>
      <c r="I53" s="44" t="s">
        <v>226</v>
      </c>
      <c r="J53" s="44" t="s">
        <v>22</v>
      </c>
      <c r="K53" s="44" t="s">
        <v>222</v>
      </c>
      <c r="L53" s="44" t="s">
        <v>58</v>
      </c>
      <c r="M53" s="44" t="s">
        <v>158</v>
      </c>
      <c r="N53" s="44" t="s">
        <v>79</v>
      </c>
      <c r="O53" s="33">
        <v>104</v>
      </c>
      <c r="P53" s="34">
        <v>15.843842844757496</v>
      </c>
      <c r="Q53" s="29" t="s">
        <v>223</v>
      </c>
      <c r="R53" s="32" t="s">
        <v>25</v>
      </c>
      <c r="S53" s="28"/>
    </row>
    <row r="54" spans="1:19" ht="58" x14ac:dyDescent="0.35">
      <c r="A54" s="28" t="s">
        <v>229</v>
      </c>
      <c r="B54" s="29" t="s">
        <v>230</v>
      </c>
      <c r="C54" s="28" t="s">
        <v>231</v>
      </c>
      <c r="D54" s="28" t="s">
        <v>232</v>
      </c>
      <c r="E54" s="32" t="s">
        <v>233</v>
      </c>
      <c r="F54" s="28" t="s">
        <v>163</v>
      </c>
      <c r="G54" s="41" t="s">
        <v>234</v>
      </c>
      <c r="H54" s="68" t="s">
        <v>50</v>
      </c>
      <c r="I54" s="68" t="s">
        <v>221</v>
      </c>
      <c r="J54" s="68" t="s">
        <v>22</v>
      </c>
      <c r="K54" s="68" t="s">
        <v>158</v>
      </c>
      <c r="L54" s="68" t="s">
        <v>78</v>
      </c>
      <c r="M54" s="68" t="s">
        <v>158</v>
      </c>
      <c r="N54" s="68" t="s">
        <v>235</v>
      </c>
      <c r="O54" s="33">
        <f>12</f>
        <v>12</v>
      </c>
      <c r="P54" s="34">
        <v>13.356471226361535</v>
      </c>
      <c r="Q54" s="66">
        <v>8</v>
      </c>
      <c r="R54" s="32" t="s">
        <v>236</v>
      </c>
      <c r="S54" s="48" t="s">
        <v>237</v>
      </c>
    </row>
    <row r="55" spans="1:19" ht="17.399999999999999" customHeight="1" x14ac:dyDescent="0.35">
      <c r="A55" s="207"/>
      <c r="B55" s="208"/>
      <c r="C55" s="208"/>
      <c r="D55" s="208"/>
      <c r="E55" s="208"/>
      <c r="F55" s="208"/>
      <c r="G55" s="208"/>
      <c r="H55" s="208"/>
      <c r="I55" s="208"/>
      <c r="J55" s="208"/>
      <c r="K55" s="208"/>
      <c r="L55" s="208"/>
      <c r="M55" s="208"/>
      <c r="N55" s="208"/>
      <c r="O55" s="208"/>
      <c r="P55" s="208"/>
      <c r="Q55" s="208"/>
      <c r="R55" s="208"/>
      <c r="S55" s="209"/>
    </row>
    <row r="56" spans="1:19" s="27" customFormat="1" ht="46.5" x14ac:dyDescent="0.35">
      <c r="A56" s="23" t="s">
        <v>2</v>
      </c>
      <c r="B56" s="24" t="s">
        <v>3</v>
      </c>
      <c r="C56" s="25" t="s">
        <v>5</v>
      </c>
      <c r="D56" s="25" t="s">
        <v>125</v>
      </c>
      <c r="E56" s="25" t="s">
        <v>126</v>
      </c>
      <c r="F56" s="25" t="s">
        <v>127</v>
      </c>
      <c r="G56" s="25" t="s">
        <v>128</v>
      </c>
      <c r="H56" s="25" t="s">
        <v>7</v>
      </c>
      <c r="I56" s="25" t="s">
        <v>8</v>
      </c>
      <c r="J56" s="25" t="s">
        <v>9</v>
      </c>
      <c r="K56" s="25" t="s">
        <v>129</v>
      </c>
      <c r="L56" s="25" t="s">
        <v>130</v>
      </c>
      <c r="M56" s="25" t="s">
        <v>12</v>
      </c>
      <c r="N56" s="25" t="s">
        <v>13</v>
      </c>
      <c r="O56" s="25" t="s">
        <v>178</v>
      </c>
      <c r="P56" s="25" t="s">
        <v>179</v>
      </c>
      <c r="Q56" s="25" t="s">
        <v>132</v>
      </c>
      <c r="R56" s="26" t="s">
        <v>15</v>
      </c>
      <c r="S56" s="26" t="s">
        <v>133</v>
      </c>
    </row>
    <row r="57" spans="1:19" ht="23.25" customHeight="1" x14ac:dyDescent="0.35">
      <c r="A57" s="59"/>
      <c r="B57" s="29"/>
      <c r="C57" s="28"/>
      <c r="D57" s="28"/>
      <c r="E57" s="28"/>
      <c r="F57" s="30" t="s">
        <v>166</v>
      </c>
      <c r="G57" s="31"/>
      <c r="H57" s="32"/>
      <c r="I57" s="28"/>
      <c r="J57" s="28"/>
      <c r="K57" s="28"/>
      <c r="L57" s="28"/>
      <c r="M57" s="28"/>
      <c r="N57" s="32"/>
      <c r="O57" s="33"/>
      <c r="P57" s="65"/>
      <c r="Q57" s="66"/>
      <c r="R57" s="48"/>
      <c r="S57" s="46"/>
    </row>
    <row r="58" spans="1:19" x14ac:dyDescent="0.35">
      <c r="A58" s="59" t="s">
        <v>180</v>
      </c>
      <c r="B58" s="29" t="s">
        <v>181</v>
      </c>
      <c r="C58" s="28" t="s">
        <v>182</v>
      </c>
      <c r="D58" s="28" t="s">
        <v>183</v>
      </c>
      <c r="E58" s="28" t="s">
        <v>139</v>
      </c>
      <c r="F58" s="28" t="s">
        <v>166</v>
      </c>
      <c r="G58" s="41" t="s">
        <v>238</v>
      </c>
      <c r="H58" s="32" t="s">
        <v>185</v>
      </c>
      <c r="I58" s="28">
        <v>40</v>
      </c>
      <c r="J58" s="28" t="s">
        <v>22</v>
      </c>
      <c r="K58" s="28">
        <v>0.8</v>
      </c>
      <c r="L58" s="28" t="s">
        <v>52</v>
      </c>
      <c r="M58" s="28">
        <v>2</v>
      </c>
      <c r="N58" s="32" t="s">
        <v>186</v>
      </c>
      <c r="O58" s="69">
        <f>(2+1)+(52-1)/2</f>
        <v>28.5</v>
      </c>
      <c r="P58" s="62">
        <v>100</v>
      </c>
      <c r="Q58" s="63">
        <v>1</v>
      </c>
      <c r="R58" s="48" t="s">
        <v>141</v>
      </c>
      <c r="S58" s="70"/>
    </row>
    <row r="59" spans="1:19" x14ac:dyDescent="0.35">
      <c r="A59" s="59" t="s">
        <v>180</v>
      </c>
      <c r="B59" s="29" t="s">
        <v>181</v>
      </c>
      <c r="C59" s="28" t="s">
        <v>182</v>
      </c>
      <c r="D59" s="28" t="s">
        <v>183</v>
      </c>
      <c r="E59" s="28" t="s">
        <v>139</v>
      </c>
      <c r="F59" s="28" t="s">
        <v>166</v>
      </c>
      <c r="G59" s="41" t="s">
        <v>239</v>
      </c>
      <c r="H59" s="32" t="s">
        <v>185</v>
      </c>
      <c r="I59" s="28">
        <v>40</v>
      </c>
      <c r="J59" s="28" t="s">
        <v>22</v>
      </c>
      <c r="K59" s="28">
        <v>0.8</v>
      </c>
      <c r="L59" s="28" t="s">
        <v>52</v>
      </c>
      <c r="M59" s="28">
        <v>2</v>
      </c>
      <c r="N59" s="32" t="s">
        <v>186</v>
      </c>
      <c r="O59" s="69">
        <f>52/2</f>
        <v>26</v>
      </c>
      <c r="P59" s="60"/>
      <c r="Q59" s="61"/>
      <c r="R59" s="71"/>
      <c r="S59" s="72"/>
    </row>
    <row r="60" spans="1:19" x14ac:dyDescent="0.35">
      <c r="A60" s="59" t="s">
        <v>180</v>
      </c>
      <c r="B60" s="29" t="s">
        <v>187</v>
      </c>
      <c r="C60" s="28" t="s">
        <v>182</v>
      </c>
      <c r="D60" s="28" t="s">
        <v>183</v>
      </c>
      <c r="E60" s="28" t="s">
        <v>139</v>
      </c>
      <c r="F60" s="28" t="s">
        <v>166</v>
      </c>
      <c r="G60" s="41" t="s">
        <v>238</v>
      </c>
      <c r="H60" s="38" t="s">
        <v>188</v>
      </c>
      <c r="I60" s="39">
        <v>40</v>
      </c>
      <c r="J60" s="39" t="s">
        <v>22</v>
      </c>
      <c r="K60" s="39">
        <v>0.8</v>
      </c>
      <c r="L60" s="39" t="s">
        <v>52</v>
      </c>
      <c r="M60" s="39">
        <v>2</v>
      </c>
      <c r="N60" s="38" t="s">
        <v>189</v>
      </c>
      <c r="O60" s="33">
        <f>(2+1)+(52-1)/2</f>
        <v>28.5</v>
      </c>
      <c r="P60" s="65">
        <v>100</v>
      </c>
      <c r="Q60" s="66">
        <v>1</v>
      </c>
      <c r="R60" s="48" t="s">
        <v>141</v>
      </c>
      <c r="S60" s="70"/>
    </row>
    <row r="61" spans="1:19" x14ac:dyDescent="0.35">
      <c r="A61" s="59" t="s">
        <v>180</v>
      </c>
      <c r="B61" s="29" t="s">
        <v>187</v>
      </c>
      <c r="C61" s="28" t="s">
        <v>182</v>
      </c>
      <c r="D61" s="28" t="s">
        <v>183</v>
      </c>
      <c r="E61" s="28" t="s">
        <v>139</v>
      </c>
      <c r="F61" s="28" t="s">
        <v>166</v>
      </c>
      <c r="G61" s="41" t="s">
        <v>239</v>
      </c>
      <c r="H61" s="38" t="s">
        <v>188</v>
      </c>
      <c r="I61" s="39">
        <v>40</v>
      </c>
      <c r="J61" s="39" t="s">
        <v>22</v>
      </c>
      <c r="K61" s="39">
        <v>0.8</v>
      </c>
      <c r="L61" s="39" t="s">
        <v>52</v>
      </c>
      <c r="M61" s="39">
        <v>2</v>
      </c>
      <c r="N61" s="38" t="s">
        <v>189</v>
      </c>
      <c r="O61" s="33">
        <f>52/2</f>
        <v>26</v>
      </c>
      <c r="P61" s="65"/>
      <c r="Q61" s="66"/>
      <c r="R61" s="73"/>
      <c r="S61" s="72"/>
    </row>
    <row r="62" spans="1:19" x14ac:dyDescent="0.35">
      <c r="A62" s="59" t="s">
        <v>180</v>
      </c>
      <c r="B62" s="29"/>
      <c r="C62" s="28" t="s">
        <v>190</v>
      </c>
      <c r="D62" s="28" t="s">
        <v>183</v>
      </c>
      <c r="E62" s="28" t="s">
        <v>191</v>
      </c>
      <c r="F62" s="28" t="s">
        <v>166</v>
      </c>
      <c r="G62" s="41" t="s">
        <v>238</v>
      </c>
      <c r="H62" s="38" t="s">
        <v>192</v>
      </c>
      <c r="I62" s="39">
        <v>40</v>
      </c>
      <c r="J62" s="39" t="s">
        <v>22</v>
      </c>
      <c r="K62" s="39">
        <v>0.8</v>
      </c>
      <c r="L62" s="39" t="s">
        <v>52</v>
      </c>
      <c r="M62" s="39">
        <v>2</v>
      </c>
      <c r="N62" s="38" t="s">
        <v>193</v>
      </c>
      <c r="O62" s="69">
        <f>(2+1)+(52-1)/2</f>
        <v>28.5</v>
      </c>
      <c r="P62" s="62">
        <v>90.144071898681887</v>
      </c>
      <c r="Q62" s="63">
        <v>2</v>
      </c>
      <c r="R62" s="74" t="s">
        <v>194</v>
      </c>
      <c r="S62" s="70"/>
    </row>
    <row r="63" spans="1:19" x14ac:dyDescent="0.35">
      <c r="A63" s="59" t="s">
        <v>180</v>
      </c>
      <c r="B63" s="29"/>
      <c r="C63" s="28" t="s">
        <v>190</v>
      </c>
      <c r="D63" s="28" t="s">
        <v>183</v>
      </c>
      <c r="E63" s="28" t="s">
        <v>191</v>
      </c>
      <c r="F63" s="28" t="s">
        <v>166</v>
      </c>
      <c r="G63" s="41" t="s">
        <v>239</v>
      </c>
      <c r="H63" s="38" t="s">
        <v>192</v>
      </c>
      <c r="I63" s="39">
        <v>40</v>
      </c>
      <c r="J63" s="39" t="s">
        <v>22</v>
      </c>
      <c r="K63" s="39">
        <v>0.8</v>
      </c>
      <c r="L63" s="39" t="s">
        <v>52</v>
      </c>
      <c r="M63" s="39">
        <v>2</v>
      </c>
      <c r="N63" s="38" t="s">
        <v>193</v>
      </c>
      <c r="O63" s="69">
        <f>52/2</f>
        <v>26</v>
      </c>
      <c r="P63" s="60"/>
      <c r="Q63" s="61"/>
      <c r="R63" s="75"/>
      <c r="S63" s="72"/>
    </row>
    <row r="64" spans="1:19" x14ac:dyDescent="0.35">
      <c r="A64" s="59" t="s">
        <v>180</v>
      </c>
      <c r="B64" s="40" t="s">
        <v>195</v>
      </c>
      <c r="C64" s="28" t="s">
        <v>196</v>
      </c>
      <c r="D64" s="28" t="s">
        <v>183</v>
      </c>
      <c r="E64" s="28" t="s">
        <v>31</v>
      </c>
      <c r="F64" s="28" t="s">
        <v>166</v>
      </c>
      <c r="G64" s="41" t="s">
        <v>238</v>
      </c>
      <c r="H64" s="38" t="s">
        <v>50</v>
      </c>
      <c r="I64" s="39" t="s">
        <v>197</v>
      </c>
      <c r="J64" s="39" t="s">
        <v>198</v>
      </c>
      <c r="K64" s="39" t="s">
        <v>199</v>
      </c>
      <c r="L64" s="39" t="s">
        <v>52</v>
      </c>
      <c r="M64" s="39" t="s">
        <v>200</v>
      </c>
      <c r="N64" s="38" t="s">
        <v>99</v>
      </c>
      <c r="O64" s="33">
        <f>(2+1)+(52-1)/2</f>
        <v>28.5</v>
      </c>
      <c r="P64" s="65">
        <v>88.658979375575854</v>
      </c>
      <c r="Q64" s="66">
        <v>3</v>
      </c>
      <c r="R64" s="74" t="s">
        <v>201</v>
      </c>
      <c r="S64" s="70"/>
    </row>
    <row r="65" spans="1:19" x14ac:dyDescent="0.35">
      <c r="A65" s="59" t="s">
        <v>180</v>
      </c>
      <c r="B65" s="40" t="s">
        <v>195</v>
      </c>
      <c r="C65" s="28" t="s">
        <v>196</v>
      </c>
      <c r="D65" s="28" t="s">
        <v>183</v>
      </c>
      <c r="E65" s="28" t="s">
        <v>31</v>
      </c>
      <c r="F65" s="28" t="s">
        <v>166</v>
      </c>
      <c r="G65" s="41" t="s">
        <v>239</v>
      </c>
      <c r="H65" s="38" t="s">
        <v>50</v>
      </c>
      <c r="I65" s="39" t="s">
        <v>197</v>
      </c>
      <c r="J65" s="39" t="s">
        <v>198</v>
      </c>
      <c r="K65" s="39" t="s">
        <v>199</v>
      </c>
      <c r="L65" s="39" t="s">
        <v>52</v>
      </c>
      <c r="M65" s="39" t="s">
        <v>200</v>
      </c>
      <c r="N65" s="38" t="s">
        <v>99</v>
      </c>
      <c r="O65" s="33">
        <f>52/2</f>
        <v>26</v>
      </c>
      <c r="P65" s="65"/>
      <c r="Q65" s="61"/>
      <c r="R65" s="75"/>
      <c r="S65" s="72"/>
    </row>
    <row r="66" spans="1:19" ht="43.5" x14ac:dyDescent="0.35">
      <c r="A66" s="59" t="s">
        <v>202</v>
      </c>
      <c r="B66" s="29" t="s">
        <v>203</v>
      </c>
      <c r="C66" s="28" t="s">
        <v>204</v>
      </c>
      <c r="D66" s="28" t="s">
        <v>205</v>
      </c>
      <c r="E66" s="28" t="s">
        <v>139</v>
      </c>
      <c r="F66" s="28" t="s">
        <v>166</v>
      </c>
      <c r="G66" s="41" t="s">
        <v>240</v>
      </c>
      <c r="H66" s="32" t="s">
        <v>207</v>
      </c>
      <c r="I66" s="28">
        <v>50</v>
      </c>
      <c r="J66" s="28" t="s">
        <v>22</v>
      </c>
      <c r="K66" s="28">
        <v>4</v>
      </c>
      <c r="L66" s="28" t="s">
        <v>53</v>
      </c>
      <c r="M66" s="28">
        <v>1</v>
      </c>
      <c r="N66" s="32" t="s">
        <v>79</v>
      </c>
      <c r="O66" s="33">
        <f>(12*2)+(52-12)</f>
        <v>64</v>
      </c>
      <c r="P66" s="62">
        <v>39.120405454005734</v>
      </c>
      <c r="Q66" s="63">
        <v>4</v>
      </c>
      <c r="R66" s="32" t="s">
        <v>141</v>
      </c>
      <c r="S66" s="28"/>
    </row>
    <row r="67" spans="1:19" ht="43.5" x14ac:dyDescent="0.35">
      <c r="A67" s="59" t="s">
        <v>202</v>
      </c>
      <c r="B67" s="29" t="s">
        <v>208</v>
      </c>
      <c r="C67" s="28" t="s">
        <v>204</v>
      </c>
      <c r="D67" s="28" t="s">
        <v>205</v>
      </c>
      <c r="E67" s="28" t="s">
        <v>139</v>
      </c>
      <c r="F67" s="28" t="s">
        <v>166</v>
      </c>
      <c r="G67" s="41" t="s">
        <v>240</v>
      </c>
      <c r="H67" s="32" t="s">
        <v>209</v>
      </c>
      <c r="I67" s="28">
        <v>50</v>
      </c>
      <c r="J67" s="28" t="s">
        <v>22</v>
      </c>
      <c r="K67" s="28">
        <v>4</v>
      </c>
      <c r="L67" s="28" t="s">
        <v>210</v>
      </c>
      <c r="M67" s="28">
        <v>1</v>
      </c>
      <c r="N67" s="32" t="s">
        <v>79</v>
      </c>
      <c r="O67" s="33">
        <f>(12*2)+(52-12)</f>
        <v>64</v>
      </c>
      <c r="P67" s="62">
        <v>39.120405454005734</v>
      </c>
      <c r="Q67" s="63">
        <v>4</v>
      </c>
      <c r="R67" s="32" t="s">
        <v>141</v>
      </c>
      <c r="S67" s="28"/>
    </row>
    <row r="68" spans="1:19" ht="43.5" x14ac:dyDescent="0.35">
      <c r="A68" s="59" t="s">
        <v>202</v>
      </c>
      <c r="B68" s="29" t="s">
        <v>211</v>
      </c>
      <c r="C68" s="28" t="s">
        <v>204</v>
      </c>
      <c r="D68" s="28" t="s">
        <v>205</v>
      </c>
      <c r="E68" s="28" t="s">
        <v>139</v>
      </c>
      <c r="F68" s="28" t="s">
        <v>166</v>
      </c>
      <c r="G68" s="41" t="s">
        <v>240</v>
      </c>
      <c r="H68" s="32" t="s">
        <v>207</v>
      </c>
      <c r="I68" s="28">
        <v>25</v>
      </c>
      <c r="J68" s="28" t="s">
        <v>22</v>
      </c>
      <c r="K68" s="28">
        <v>4</v>
      </c>
      <c r="L68" s="28" t="s">
        <v>53</v>
      </c>
      <c r="M68" s="28">
        <v>1</v>
      </c>
      <c r="N68" s="32" t="s">
        <v>79</v>
      </c>
      <c r="O68" s="33">
        <v>128</v>
      </c>
      <c r="P68" s="62">
        <v>39.120405454005734</v>
      </c>
      <c r="Q68" s="63">
        <v>4</v>
      </c>
      <c r="R68" s="32" t="s">
        <v>141</v>
      </c>
      <c r="S68" s="46"/>
    </row>
    <row r="69" spans="1:19" x14ac:dyDescent="0.35">
      <c r="A69" s="59" t="s">
        <v>180</v>
      </c>
      <c r="B69" s="29" t="s">
        <v>212</v>
      </c>
      <c r="C69" s="28" t="s">
        <v>213</v>
      </c>
      <c r="D69" s="28" t="s">
        <v>183</v>
      </c>
      <c r="E69" s="28" t="s">
        <v>214</v>
      </c>
      <c r="F69" s="28" t="s">
        <v>166</v>
      </c>
      <c r="G69" s="41" t="s">
        <v>238</v>
      </c>
      <c r="H69" s="38" t="s">
        <v>215</v>
      </c>
      <c r="I69" s="39">
        <v>40</v>
      </c>
      <c r="J69" s="39" t="s">
        <v>216</v>
      </c>
      <c r="K69" s="39">
        <v>0.4</v>
      </c>
      <c r="L69" s="39" t="s">
        <v>52</v>
      </c>
      <c r="M69" s="39">
        <v>2</v>
      </c>
      <c r="N69" s="38" t="s">
        <v>99</v>
      </c>
      <c r="O69" s="33">
        <f>(2+1)+(52-1)/2</f>
        <v>28.5</v>
      </c>
      <c r="P69" s="62">
        <v>19.185134508403742</v>
      </c>
      <c r="Q69" s="63">
        <v>5</v>
      </c>
      <c r="R69" s="76" t="s">
        <v>217</v>
      </c>
      <c r="S69" s="46"/>
    </row>
    <row r="70" spans="1:19" x14ac:dyDescent="0.35">
      <c r="A70" s="59" t="s">
        <v>180</v>
      </c>
      <c r="B70" s="29" t="s">
        <v>212</v>
      </c>
      <c r="C70" s="28" t="s">
        <v>213</v>
      </c>
      <c r="D70" s="28" t="s">
        <v>183</v>
      </c>
      <c r="E70" s="28" t="s">
        <v>214</v>
      </c>
      <c r="F70" s="28" t="s">
        <v>166</v>
      </c>
      <c r="G70" s="41" t="s">
        <v>239</v>
      </c>
      <c r="H70" s="38" t="s">
        <v>215</v>
      </c>
      <c r="I70" s="39">
        <v>40</v>
      </c>
      <c r="J70" s="39" t="s">
        <v>216</v>
      </c>
      <c r="K70" s="39">
        <v>0.4</v>
      </c>
      <c r="L70" s="39" t="s">
        <v>52</v>
      </c>
      <c r="M70" s="39">
        <v>2</v>
      </c>
      <c r="N70" s="38" t="s">
        <v>99</v>
      </c>
      <c r="O70" s="33">
        <f>52/2</f>
        <v>26</v>
      </c>
      <c r="P70" s="60"/>
      <c r="Q70" s="61"/>
      <c r="S70" s="77"/>
    </row>
    <row r="71" spans="1:19" ht="66" customHeight="1" x14ac:dyDescent="0.35">
      <c r="A71" s="59" t="s">
        <v>27</v>
      </c>
      <c r="B71" s="29" t="s">
        <v>28</v>
      </c>
      <c r="C71" s="28" t="s">
        <v>30</v>
      </c>
      <c r="D71" s="28" t="s">
        <v>29</v>
      </c>
      <c r="E71" s="28" t="s">
        <v>31</v>
      </c>
      <c r="F71" s="28" t="s">
        <v>166</v>
      </c>
      <c r="G71" s="41" t="s">
        <v>241</v>
      </c>
      <c r="H71" s="32" t="s">
        <v>21</v>
      </c>
      <c r="I71" s="28" t="s">
        <v>242</v>
      </c>
      <c r="J71" s="28" t="s">
        <v>22</v>
      </c>
      <c r="K71" s="28" t="s">
        <v>243</v>
      </c>
      <c r="L71" s="28" t="s">
        <v>23</v>
      </c>
      <c r="M71" s="28" t="s">
        <v>158</v>
      </c>
      <c r="N71" s="32" t="s">
        <v>24</v>
      </c>
      <c r="O71" s="33">
        <f>(52-2)/4</f>
        <v>12.5</v>
      </c>
      <c r="P71" s="65"/>
      <c r="Q71" s="78"/>
      <c r="R71" s="46"/>
      <c r="S71" s="74"/>
    </row>
    <row r="72" spans="1:19" ht="28.25" customHeight="1" x14ac:dyDescent="0.35">
      <c r="A72" s="59" t="s">
        <v>27</v>
      </c>
      <c r="B72" s="29" t="s">
        <v>33</v>
      </c>
      <c r="C72" s="28" t="s">
        <v>30</v>
      </c>
      <c r="D72" s="28" t="s">
        <v>29</v>
      </c>
      <c r="E72" s="28" t="s">
        <v>31</v>
      </c>
      <c r="F72" s="28" t="s">
        <v>166</v>
      </c>
      <c r="G72" s="41" t="s">
        <v>244</v>
      </c>
      <c r="H72" s="32" t="s">
        <v>21</v>
      </c>
      <c r="I72" s="32" t="s">
        <v>34</v>
      </c>
      <c r="J72" s="28" t="s">
        <v>22</v>
      </c>
      <c r="K72" s="28" t="s">
        <v>245</v>
      </c>
      <c r="L72" s="28" t="s">
        <v>23</v>
      </c>
      <c r="M72" s="28" t="s">
        <v>158</v>
      </c>
      <c r="N72" s="32" t="s">
        <v>24</v>
      </c>
      <c r="O72" s="33">
        <v>1</v>
      </c>
      <c r="P72" s="65">
        <v>16.298571514066964</v>
      </c>
      <c r="Q72" s="78">
        <v>6</v>
      </c>
      <c r="R72" s="77" t="s">
        <v>201</v>
      </c>
      <c r="S72" s="79"/>
    </row>
    <row r="73" spans="1:19" ht="23.25" customHeight="1" x14ac:dyDescent="0.35">
      <c r="A73" s="59" t="s">
        <v>27</v>
      </c>
      <c r="B73" s="29" t="s">
        <v>28</v>
      </c>
      <c r="C73" s="28" t="s">
        <v>30</v>
      </c>
      <c r="D73" s="28" t="s">
        <v>29</v>
      </c>
      <c r="E73" s="28" t="s">
        <v>31</v>
      </c>
      <c r="F73" s="28" t="s">
        <v>166</v>
      </c>
      <c r="G73" s="31" t="s">
        <v>246</v>
      </c>
      <c r="H73" s="32" t="s">
        <v>21</v>
      </c>
      <c r="I73" s="28" t="s">
        <v>242</v>
      </c>
      <c r="J73" s="28" t="s">
        <v>22</v>
      </c>
      <c r="K73" s="28" t="s">
        <v>243</v>
      </c>
      <c r="L73" s="28" t="s">
        <v>23</v>
      </c>
      <c r="M73" s="28" t="s">
        <v>158</v>
      </c>
      <c r="N73" s="32" t="s">
        <v>24</v>
      </c>
      <c r="O73" s="33">
        <f>52/4</f>
        <v>13</v>
      </c>
      <c r="P73" s="65"/>
      <c r="Q73" s="78"/>
      <c r="R73" s="77"/>
      <c r="S73" s="80"/>
    </row>
    <row r="74" spans="1:19" ht="43.5" x14ac:dyDescent="0.35">
      <c r="A74" s="59" t="s">
        <v>202</v>
      </c>
      <c r="B74" s="42" t="s">
        <v>218</v>
      </c>
      <c r="C74" s="43" t="s">
        <v>219</v>
      </c>
      <c r="D74" s="28" t="s">
        <v>205</v>
      </c>
      <c r="E74" s="28" t="s">
        <v>220</v>
      </c>
      <c r="F74" s="28" t="s">
        <v>166</v>
      </c>
      <c r="G74" s="41" t="s">
        <v>240</v>
      </c>
      <c r="H74" s="44" t="s">
        <v>50</v>
      </c>
      <c r="I74" s="44" t="s">
        <v>221</v>
      </c>
      <c r="J74" s="44" t="s">
        <v>22</v>
      </c>
      <c r="K74" s="44" t="s">
        <v>222</v>
      </c>
      <c r="L74" s="44" t="s">
        <v>53</v>
      </c>
      <c r="M74" s="44" t="s">
        <v>158</v>
      </c>
      <c r="N74" s="44" t="s">
        <v>79</v>
      </c>
      <c r="O74" s="33">
        <f>(12*2)+(52-12)</f>
        <v>64</v>
      </c>
      <c r="P74" s="81">
        <v>14.045534602316767</v>
      </c>
      <c r="Q74" s="29" t="s">
        <v>247</v>
      </c>
      <c r="R74" s="32" t="s">
        <v>25</v>
      </c>
      <c r="S74" s="70"/>
    </row>
    <row r="75" spans="1:19" ht="43.5" x14ac:dyDescent="0.35">
      <c r="A75" s="59" t="s">
        <v>202</v>
      </c>
      <c r="B75" s="42" t="s">
        <v>224</v>
      </c>
      <c r="C75" s="43" t="s">
        <v>219</v>
      </c>
      <c r="D75" s="28" t="s">
        <v>205</v>
      </c>
      <c r="E75" s="28" t="s">
        <v>220</v>
      </c>
      <c r="F75" s="28" t="s">
        <v>166</v>
      </c>
      <c r="G75" s="41" t="s">
        <v>240</v>
      </c>
      <c r="H75" s="44" t="s">
        <v>50</v>
      </c>
      <c r="I75" s="44" t="s">
        <v>221</v>
      </c>
      <c r="J75" s="44" t="s">
        <v>22</v>
      </c>
      <c r="K75" s="44" t="s">
        <v>222</v>
      </c>
      <c r="L75" s="44" t="s">
        <v>210</v>
      </c>
      <c r="M75" s="44" t="s">
        <v>158</v>
      </c>
      <c r="N75" s="44" t="s">
        <v>79</v>
      </c>
      <c r="O75" s="33">
        <f>(12*2)+(52-12)</f>
        <v>64</v>
      </c>
      <c r="P75" s="81">
        <v>14.045534602316767</v>
      </c>
      <c r="Q75" s="29" t="s">
        <v>247</v>
      </c>
      <c r="R75" s="32" t="s">
        <v>25</v>
      </c>
      <c r="S75" s="28"/>
    </row>
    <row r="76" spans="1:19" ht="43.5" x14ac:dyDescent="0.35">
      <c r="A76" s="59" t="s">
        <v>202</v>
      </c>
      <c r="B76" s="42" t="s">
        <v>225</v>
      </c>
      <c r="C76" s="43" t="s">
        <v>219</v>
      </c>
      <c r="D76" s="28" t="s">
        <v>205</v>
      </c>
      <c r="E76" s="28" t="s">
        <v>220</v>
      </c>
      <c r="F76" s="28" t="s">
        <v>166</v>
      </c>
      <c r="G76" s="41" t="s">
        <v>240</v>
      </c>
      <c r="H76" s="44" t="s">
        <v>50</v>
      </c>
      <c r="I76" s="44" t="s">
        <v>226</v>
      </c>
      <c r="J76" s="44" t="s">
        <v>22</v>
      </c>
      <c r="K76" s="44" t="s">
        <v>222</v>
      </c>
      <c r="L76" s="44" t="s">
        <v>53</v>
      </c>
      <c r="M76" s="44" t="s">
        <v>158</v>
      </c>
      <c r="N76" s="44" t="s">
        <v>79</v>
      </c>
      <c r="O76" s="33">
        <v>128</v>
      </c>
      <c r="P76" s="81">
        <v>13.513467162518342</v>
      </c>
      <c r="Q76" s="29" t="s">
        <v>247</v>
      </c>
      <c r="R76" s="32" t="s">
        <v>25</v>
      </c>
      <c r="S76" s="28"/>
    </row>
    <row r="77" spans="1:19" ht="43.5" x14ac:dyDescent="0.35">
      <c r="A77" s="59" t="s">
        <v>202</v>
      </c>
      <c r="B77" s="42" t="s">
        <v>227</v>
      </c>
      <c r="C77" s="43" t="s">
        <v>219</v>
      </c>
      <c r="D77" s="28" t="s">
        <v>205</v>
      </c>
      <c r="E77" s="28" t="s">
        <v>220</v>
      </c>
      <c r="F77" s="28" t="s">
        <v>166</v>
      </c>
      <c r="G77" s="41" t="s">
        <v>240</v>
      </c>
      <c r="H77" s="44" t="s">
        <v>228</v>
      </c>
      <c r="I77" s="44" t="s">
        <v>226</v>
      </c>
      <c r="J77" s="44" t="s">
        <v>22</v>
      </c>
      <c r="K77" s="44" t="s">
        <v>222</v>
      </c>
      <c r="L77" s="44" t="s">
        <v>58</v>
      </c>
      <c r="M77" s="44" t="s">
        <v>158</v>
      </c>
      <c r="N77" s="44" t="s">
        <v>79</v>
      </c>
      <c r="O77" s="33">
        <v>128</v>
      </c>
      <c r="P77" s="81">
        <v>13.513467162518342</v>
      </c>
      <c r="Q77" s="29" t="s">
        <v>247</v>
      </c>
      <c r="R77" s="48" t="s">
        <v>25</v>
      </c>
      <c r="S77" s="80"/>
    </row>
    <row r="78" spans="1:19" x14ac:dyDescent="0.35">
      <c r="A78" s="59" t="s">
        <v>81</v>
      </c>
      <c r="B78" s="29" t="s">
        <v>82</v>
      </c>
      <c r="C78" s="28" t="s">
        <v>84</v>
      </c>
      <c r="D78" s="28" t="s">
        <v>248</v>
      </c>
      <c r="E78" s="28" t="s">
        <v>85</v>
      </c>
      <c r="F78" s="28" t="s">
        <v>166</v>
      </c>
      <c r="G78" s="82" t="s">
        <v>249</v>
      </c>
      <c r="H78" s="32" t="s">
        <v>86</v>
      </c>
      <c r="I78" s="28">
        <v>210</v>
      </c>
      <c r="J78" s="28" t="s">
        <v>22</v>
      </c>
      <c r="K78" s="28">
        <v>1.5</v>
      </c>
      <c r="L78" s="28" t="s">
        <v>52</v>
      </c>
      <c r="M78" s="28">
        <v>2</v>
      </c>
      <c r="N78" s="32" t="s">
        <v>86</v>
      </c>
      <c r="O78" s="33">
        <f>(52-2)/2+3</f>
        <v>28</v>
      </c>
      <c r="P78" s="62">
        <v>13.086508582063312</v>
      </c>
      <c r="Q78" s="78">
        <v>9</v>
      </c>
      <c r="R78" s="46" t="s">
        <v>250</v>
      </c>
      <c r="S78" s="70"/>
    </row>
    <row r="79" spans="1:19" x14ac:dyDescent="0.35">
      <c r="A79" s="59"/>
      <c r="B79" s="29" t="s">
        <v>82</v>
      </c>
      <c r="C79" s="28" t="s">
        <v>84</v>
      </c>
      <c r="D79" s="28" t="s">
        <v>248</v>
      </c>
      <c r="E79" s="28" t="s">
        <v>85</v>
      </c>
      <c r="F79" s="28"/>
      <c r="G79" s="82" t="s">
        <v>251</v>
      </c>
      <c r="H79" s="32" t="s">
        <v>86</v>
      </c>
      <c r="I79" s="28">
        <v>210</v>
      </c>
      <c r="J79" s="28" t="s">
        <v>22</v>
      </c>
      <c r="K79" s="28">
        <v>1.5</v>
      </c>
      <c r="L79" s="28" t="s">
        <v>52</v>
      </c>
      <c r="M79" s="28">
        <v>2</v>
      </c>
      <c r="N79" s="32" t="s">
        <v>86</v>
      </c>
      <c r="O79" s="33">
        <f>52/2</f>
        <v>26</v>
      </c>
      <c r="P79" s="65"/>
      <c r="Q79" s="83"/>
      <c r="R79" s="77"/>
      <c r="S79" s="80"/>
    </row>
    <row r="80" spans="1:19" ht="54.75" customHeight="1" x14ac:dyDescent="0.35">
      <c r="A80" s="59" t="s">
        <v>73</v>
      </c>
      <c r="B80" s="84" t="s">
        <v>74</v>
      </c>
      <c r="C80" s="85" t="s">
        <v>76</v>
      </c>
      <c r="D80" s="28" t="s">
        <v>252</v>
      </c>
      <c r="E80" s="85" t="s">
        <v>77</v>
      </c>
      <c r="F80" s="28" t="s">
        <v>166</v>
      </c>
      <c r="G80" s="86" t="s">
        <v>253</v>
      </c>
      <c r="H80" s="87" t="s">
        <v>50</v>
      </c>
      <c r="I80" s="85">
        <v>150</v>
      </c>
      <c r="J80" s="85" t="s">
        <v>22</v>
      </c>
      <c r="K80" s="85">
        <v>2</v>
      </c>
      <c r="L80" s="85" t="s">
        <v>78</v>
      </c>
      <c r="M80" s="85">
        <v>1</v>
      </c>
      <c r="N80" s="87" t="s">
        <v>79</v>
      </c>
      <c r="O80" s="88">
        <v>15</v>
      </c>
      <c r="P80" s="62">
        <v>12.244608460930715</v>
      </c>
      <c r="Q80" s="89">
        <v>10</v>
      </c>
      <c r="R80" s="90" t="s">
        <v>80</v>
      </c>
      <c r="S80" s="70"/>
    </row>
    <row r="81" spans="1:19" x14ac:dyDescent="0.35">
      <c r="A81" s="59"/>
      <c r="B81" s="84" t="s">
        <v>74</v>
      </c>
      <c r="C81" s="85" t="s">
        <v>76</v>
      </c>
      <c r="D81" s="28" t="s">
        <v>252</v>
      </c>
      <c r="E81" s="85" t="s">
        <v>77</v>
      </c>
      <c r="F81" s="28"/>
      <c r="G81" s="41" t="s">
        <v>254</v>
      </c>
      <c r="H81" s="87" t="s">
        <v>50</v>
      </c>
      <c r="I81" s="85">
        <v>150</v>
      </c>
      <c r="J81" s="85" t="s">
        <v>22</v>
      </c>
      <c r="K81" s="85">
        <v>2</v>
      </c>
      <c r="L81" s="85" t="s">
        <v>78</v>
      </c>
      <c r="M81" s="85">
        <v>1</v>
      </c>
      <c r="N81" s="87" t="s">
        <v>79</v>
      </c>
      <c r="O81" s="33">
        <v>12</v>
      </c>
      <c r="P81" s="65"/>
      <c r="Q81" s="83"/>
      <c r="R81" s="91"/>
      <c r="S81" s="80"/>
    </row>
    <row r="82" spans="1:19" ht="29" x14ac:dyDescent="0.35">
      <c r="A82" s="59" t="s">
        <v>45</v>
      </c>
      <c r="B82" s="29" t="s">
        <v>55</v>
      </c>
      <c r="C82" s="28" t="s">
        <v>48</v>
      </c>
      <c r="D82" s="28" t="s">
        <v>255</v>
      </c>
      <c r="E82" s="28" t="s">
        <v>49</v>
      </c>
      <c r="F82" s="28" t="s">
        <v>166</v>
      </c>
      <c r="G82" s="41" t="s">
        <v>256</v>
      </c>
      <c r="H82" s="32" t="s">
        <v>50</v>
      </c>
      <c r="I82" s="28">
        <v>90</v>
      </c>
      <c r="J82" s="28" t="s">
        <v>51</v>
      </c>
      <c r="K82" s="28">
        <v>1</v>
      </c>
      <c r="L82" s="28" t="s">
        <v>52</v>
      </c>
      <c r="M82" s="28">
        <v>1</v>
      </c>
      <c r="N82" s="32" t="s">
        <v>53</v>
      </c>
      <c r="O82" s="33">
        <f>((52-4)/12+2)</f>
        <v>6</v>
      </c>
      <c r="P82" s="62">
        <v>11.418862975879247</v>
      </c>
      <c r="Q82" s="89">
        <v>11</v>
      </c>
      <c r="R82" s="92" t="s">
        <v>257</v>
      </c>
      <c r="S82" s="46"/>
    </row>
    <row r="83" spans="1:19" x14ac:dyDescent="0.35">
      <c r="A83" s="59"/>
      <c r="B83" s="2" t="s">
        <v>55</v>
      </c>
      <c r="C83" s="28" t="s">
        <v>48</v>
      </c>
      <c r="D83" s="28" t="s">
        <v>255</v>
      </c>
      <c r="E83" s="28" t="s">
        <v>49</v>
      </c>
      <c r="F83" s="28"/>
      <c r="G83" s="41" t="s">
        <v>258</v>
      </c>
      <c r="H83" s="32" t="s">
        <v>50</v>
      </c>
      <c r="I83" s="28">
        <v>90</v>
      </c>
      <c r="J83" s="28" t="s">
        <v>51</v>
      </c>
      <c r="K83" s="28">
        <v>1</v>
      </c>
      <c r="L83" s="28" t="s">
        <v>52</v>
      </c>
      <c r="M83" s="28">
        <v>1</v>
      </c>
      <c r="N83" s="32" t="s">
        <v>53</v>
      </c>
      <c r="O83" s="33">
        <f>52/12</f>
        <v>4.333333333333333</v>
      </c>
      <c r="P83" s="65"/>
      <c r="Q83" s="83"/>
      <c r="R83" s="93"/>
      <c r="S83" s="77"/>
    </row>
    <row r="84" spans="1:19" x14ac:dyDescent="0.35">
      <c r="A84" s="59" t="s">
        <v>93</v>
      </c>
      <c r="B84" s="94" t="s">
        <v>94</v>
      </c>
      <c r="C84" s="28" t="s">
        <v>96</v>
      </c>
      <c r="D84" s="28" t="s">
        <v>259</v>
      </c>
      <c r="E84" s="28" t="s">
        <v>49</v>
      </c>
      <c r="F84" s="28" t="s">
        <v>166</v>
      </c>
      <c r="G84" s="82" t="s">
        <v>260</v>
      </c>
      <c r="H84" s="95" t="s">
        <v>50</v>
      </c>
      <c r="I84" s="39">
        <v>100</v>
      </c>
      <c r="J84" s="39" t="s">
        <v>22</v>
      </c>
      <c r="K84" s="39">
        <v>1</v>
      </c>
      <c r="L84" s="39" t="s">
        <v>23</v>
      </c>
      <c r="M84" s="39">
        <v>1</v>
      </c>
      <c r="N84" s="38" t="s">
        <v>97</v>
      </c>
      <c r="O84" s="33">
        <f>((52-4)/8)+2</f>
        <v>8</v>
      </c>
      <c r="P84" s="62">
        <v>11.059618905094853</v>
      </c>
      <c r="Q84" s="96">
        <v>12</v>
      </c>
      <c r="R84" s="46" t="s">
        <v>257</v>
      </c>
      <c r="S84" s="70"/>
    </row>
    <row r="85" spans="1:19" x14ac:dyDescent="0.35">
      <c r="A85" s="59" t="s">
        <v>93</v>
      </c>
      <c r="B85" s="94" t="s">
        <v>94</v>
      </c>
      <c r="C85" s="28" t="s">
        <v>96</v>
      </c>
      <c r="D85" s="28" t="s">
        <v>259</v>
      </c>
      <c r="E85" s="28" t="s">
        <v>49</v>
      </c>
      <c r="F85" s="28"/>
      <c r="G85" s="97" t="s">
        <v>261</v>
      </c>
      <c r="H85" s="95" t="s">
        <v>50</v>
      </c>
      <c r="I85" s="39">
        <v>100</v>
      </c>
      <c r="J85" s="39" t="s">
        <v>22</v>
      </c>
      <c r="K85" s="39">
        <v>1</v>
      </c>
      <c r="L85" s="39" t="s">
        <v>23</v>
      </c>
      <c r="M85" s="39">
        <v>1</v>
      </c>
      <c r="N85" s="38" t="s">
        <v>97</v>
      </c>
      <c r="O85" s="33">
        <f>52/8</f>
        <v>6.5</v>
      </c>
      <c r="P85" s="60"/>
      <c r="Q85" s="98"/>
      <c r="R85" s="99"/>
      <c r="S85" s="72"/>
    </row>
    <row r="86" spans="1:19" x14ac:dyDescent="0.35">
      <c r="A86" s="59" t="s">
        <v>93</v>
      </c>
      <c r="B86" s="29" t="s">
        <v>98</v>
      </c>
      <c r="C86" s="28" t="s">
        <v>96</v>
      </c>
      <c r="D86" s="28" t="s">
        <v>259</v>
      </c>
      <c r="E86" s="28" t="s">
        <v>49</v>
      </c>
      <c r="F86" s="28" t="s">
        <v>166</v>
      </c>
      <c r="G86" s="82" t="s">
        <v>260</v>
      </c>
      <c r="H86" s="95" t="s">
        <v>50</v>
      </c>
      <c r="I86" s="39">
        <v>100</v>
      </c>
      <c r="J86" s="39" t="s">
        <v>22</v>
      </c>
      <c r="K86" s="39">
        <v>1</v>
      </c>
      <c r="L86" s="39" t="s">
        <v>23</v>
      </c>
      <c r="M86" s="39">
        <v>1</v>
      </c>
      <c r="N86" s="38" t="s">
        <v>99</v>
      </c>
      <c r="O86" s="33">
        <f>((52-4)/8)+2</f>
        <v>8</v>
      </c>
      <c r="P86" s="62">
        <v>11.059618905094853</v>
      </c>
      <c r="Q86" s="96">
        <v>12</v>
      </c>
      <c r="R86" s="46" t="s">
        <v>257</v>
      </c>
      <c r="S86" s="70"/>
    </row>
    <row r="87" spans="1:19" x14ac:dyDescent="0.35">
      <c r="A87" s="59" t="s">
        <v>93</v>
      </c>
      <c r="B87" s="29" t="s">
        <v>98</v>
      </c>
      <c r="C87" s="28" t="s">
        <v>96</v>
      </c>
      <c r="D87" s="28" t="s">
        <v>259</v>
      </c>
      <c r="E87" s="28" t="s">
        <v>49</v>
      </c>
      <c r="F87" s="28"/>
      <c r="G87" s="97" t="s">
        <v>261</v>
      </c>
      <c r="H87" s="95" t="s">
        <v>50</v>
      </c>
      <c r="I87" s="39">
        <v>100</v>
      </c>
      <c r="J87" s="39" t="s">
        <v>22</v>
      </c>
      <c r="K87" s="39">
        <v>1</v>
      </c>
      <c r="L87" s="39" t="s">
        <v>23</v>
      </c>
      <c r="M87" s="39">
        <v>1</v>
      </c>
      <c r="N87" s="38" t="s">
        <v>99</v>
      </c>
      <c r="O87" s="33">
        <f>52/8</f>
        <v>6.5</v>
      </c>
      <c r="P87" s="60"/>
      <c r="Q87" s="98"/>
      <c r="R87" s="77"/>
      <c r="S87" s="80"/>
    </row>
    <row r="88" spans="1:19" ht="31.25" customHeight="1" x14ac:dyDescent="0.35">
      <c r="A88" s="59" t="s">
        <v>45</v>
      </c>
      <c r="B88" s="29" t="s">
        <v>46</v>
      </c>
      <c r="C88" s="28" t="s">
        <v>48</v>
      </c>
      <c r="D88" s="28" t="s">
        <v>255</v>
      </c>
      <c r="E88" s="28" t="s">
        <v>49</v>
      </c>
      <c r="F88" s="28" t="s">
        <v>166</v>
      </c>
      <c r="G88" s="100" t="s">
        <v>262</v>
      </c>
      <c r="H88" s="32" t="s">
        <v>50</v>
      </c>
      <c r="I88" s="28">
        <v>45</v>
      </c>
      <c r="J88" s="28" t="s">
        <v>51</v>
      </c>
      <c r="K88" s="28">
        <v>0.5</v>
      </c>
      <c r="L88" s="28" t="s">
        <v>52</v>
      </c>
      <c r="M88" s="28">
        <v>1</v>
      </c>
      <c r="N88" s="32" t="s">
        <v>53</v>
      </c>
      <c r="O88" s="33">
        <f>((52-4)/12+2)</f>
        <v>6</v>
      </c>
      <c r="P88" s="62">
        <v>11.022934496157522</v>
      </c>
      <c r="Q88" s="89">
        <v>13</v>
      </c>
      <c r="R88" s="46" t="s">
        <v>257</v>
      </c>
      <c r="S88" s="70"/>
    </row>
    <row r="89" spans="1:19" x14ac:dyDescent="0.35">
      <c r="A89" s="59"/>
      <c r="B89" s="29" t="s">
        <v>46</v>
      </c>
      <c r="C89" s="28" t="s">
        <v>48</v>
      </c>
      <c r="D89" s="28" t="s">
        <v>255</v>
      </c>
      <c r="E89" s="28" t="s">
        <v>49</v>
      </c>
      <c r="F89" s="28"/>
      <c r="G89" s="41" t="s">
        <v>263</v>
      </c>
      <c r="H89" s="32" t="s">
        <v>50</v>
      </c>
      <c r="I89" s="28">
        <v>45</v>
      </c>
      <c r="J89" s="28" t="s">
        <v>51</v>
      </c>
      <c r="K89" s="28">
        <v>0.5</v>
      </c>
      <c r="L89" s="28" t="s">
        <v>52</v>
      </c>
      <c r="M89" s="28">
        <v>1</v>
      </c>
      <c r="N89" s="32" t="s">
        <v>53</v>
      </c>
      <c r="O89" s="33">
        <f>52/12</f>
        <v>4.333333333333333</v>
      </c>
      <c r="P89" s="60"/>
      <c r="Q89" s="83"/>
      <c r="R89" s="77"/>
      <c r="S89" s="80"/>
    </row>
    <row r="90" spans="1:19" ht="26" x14ac:dyDescent="0.35">
      <c r="A90" s="59" t="s">
        <v>264</v>
      </c>
      <c r="B90" s="29" t="s">
        <v>89</v>
      </c>
      <c r="C90" s="28" t="s">
        <v>91</v>
      </c>
      <c r="D90" s="28" t="s">
        <v>265</v>
      </c>
      <c r="E90" s="28" t="s">
        <v>39</v>
      </c>
      <c r="F90" s="28" t="s">
        <v>166</v>
      </c>
      <c r="G90" s="82" t="s">
        <v>266</v>
      </c>
      <c r="H90" s="32" t="s">
        <v>92</v>
      </c>
      <c r="I90" s="28">
        <v>80</v>
      </c>
      <c r="J90" s="28" t="s">
        <v>22</v>
      </c>
      <c r="K90" s="28">
        <v>1</v>
      </c>
      <c r="L90" s="28" t="s">
        <v>23</v>
      </c>
      <c r="M90" s="28">
        <v>1</v>
      </c>
      <c r="N90" s="32" t="s">
        <v>23</v>
      </c>
      <c r="O90" s="33">
        <f>(52-12)/4+8</f>
        <v>18</v>
      </c>
      <c r="P90" s="62">
        <v>10.841062603511407</v>
      </c>
      <c r="Q90" s="89">
        <v>14</v>
      </c>
      <c r="R90" s="46" t="s">
        <v>267</v>
      </c>
      <c r="S90" s="70"/>
    </row>
    <row r="91" spans="1:19" x14ac:dyDescent="0.35">
      <c r="A91" s="59" t="s">
        <v>264</v>
      </c>
      <c r="B91" s="29" t="s">
        <v>89</v>
      </c>
      <c r="C91" s="28" t="s">
        <v>91</v>
      </c>
      <c r="D91" s="28" t="s">
        <v>265</v>
      </c>
      <c r="E91" s="28" t="s">
        <v>39</v>
      </c>
      <c r="F91" s="28"/>
      <c r="G91" s="82" t="s">
        <v>268</v>
      </c>
      <c r="H91" s="32" t="s">
        <v>92</v>
      </c>
      <c r="I91" s="28">
        <v>80</v>
      </c>
      <c r="J91" s="28" t="s">
        <v>22</v>
      </c>
      <c r="K91" s="28">
        <v>1</v>
      </c>
      <c r="L91" s="28" t="s">
        <v>23</v>
      </c>
      <c r="M91" s="28">
        <v>1</v>
      </c>
      <c r="N91" s="32" t="s">
        <v>23</v>
      </c>
      <c r="O91" s="33">
        <f>52/4</f>
        <v>13</v>
      </c>
      <c r="P91" s="60"/>
      <c r="Q91" s="83"/>
      <c r="R91" s="99"/>
      <c r="S91" s="72"/>
    </row>
    <row r="92" spans="1:19" x14ac:dyDescent="0.35">
      <c r="A92" s="101"/>
      <c r="B92" s="102"/>
      <c r="C92" s="103"/>
      <c r="D92" s="103"/>
      <c r="E92" s="103"/>
      <c r="F92" s="103"/>
      <c r="G92" s="97"/>
      <c r="H92" s="104"/>
      <c r="I92" s="103"/>
      <c r="J92" s="103"/>
      <c r="K92" s="103"/>
      <c r="L92" s="103"/>
      <c r="M92" s="103"/>
      <c r="N92" s="104"/>
      <c r="O92" s="105"/>
      <c r="P92" s="106"/>
      <c r="Q92" s="98"/>
      <c r="R92" s="104"/>
      <c r="S92" s="72"/>
    </row>
    <row r="93" spans="1:19" ht="8.25" customHeight="1" x14ac:dyDescent="0.35">
      <c r="A93" s="196"/>
      <c r="B93" s="197"/>
      <c r="C93" s="197"/>
      <c r="D93" s="197"/>
      <c r="E93" s="197"/>
      <c r="F93" s="197"/>
      <c r="G93" s="197"/>
      <c r="H93" s="197"/>
      <c r="I93" s="197"/>
      <c r="J93" s="197"/>
      <c r="K93" s="197"/>
      <c r="L93" s="197"/>
      <c r="M93" s="197"/>
      <c r="N93" s="197"/>
      <c r="O93" s="197"/>
      <c r="P93" s="197"/>
      <c r="Q93" s="197"/>
      <c r="R93" s="197"/>
      <c r="S93" s="198"/>
    </row>
    <row r="94" spans="1:19" ht="21" customHeight="1" x14ac:dyDescent="0.35">
      <c r="A94" s="59"/>
      <c r="B94" s="29"/>
      <c r="C94" s="28"/>
      <c r="D94" s="28"/>
      <c r="E94" s="28"/>
      <c r="F94" s="30" t="s">
        <v>169</v>
      </c>
      <c r="G94" s="41"/>
      <c r="H94" s="32"/>
      <c r="I94" s="28"/>
      <c r="J94" s="28"/>
      <c r="K94" s="28"/>
      <c r="L94" s="28"/>
      <c r="M94" s="28"/>
      <c r="N94" s="32"/>
      <c r="O94" s="33"/>
      <c r="P94" s="34"/>
      <c r="Q94" s="63"/>
      <c r="R94" s="48"/>
      <c r="S94" s="46"/>
    </row>
    <row r="95" spans="1:19" ht="43.5" x14ac:dyDescent="0.35">
      <c r="A95" s="59" t="s">
        <v>180</v>
      </c>
      <c r="B95" s="29" t="s">
        <v>181</v>
      </c>
      <c r="C95" s="28" t="s">
        <v>182</v>
      </c>
      <c r="D95" s="28" t="s">
        <v>183</v>
      </c>
      <c r="E95" s="28" t="s">
        <v>139</v>
      </c>
      <c r="F95" s="28" t="s">
        <v>169</v>
      </c>
      <c r="G95" s="41" t="s">
        <v>269</v>
      </c>
      <c r="H95" s="32" t="s">
        <v>185</v>
      </c>
      <c r="I95" s="28">
        <v>40</v>
      </c>
      <c r="J95" s="28" t="s">
        <v>22</v>
      </c>
      <c r="K95" s="28">
        <v>0.8</v>
      </c>
      <c r="L95" s="28" t="s">
        <v>52</v>
      </c>
      <c r="M95" s="28">
        <v>2</v>
      </c>
      <c r="N95" s="32" t="s">
        <v>186</v>
      </c>
      <c r="O95" s="33">
        <f>(4+2)+((52-2)/2)</f>
        <v>31</v>
      </c>
      <c r="P95" s="81">
        <v>100</v>
      </c>
      <c r="Q95" s="63">
        <v>1</v>
      </c>
      <c r="R95" s="48" t="s">
        <v>141</v>
      </c>
      <c r="S95" s="70"/>
    </row>
    <row r="96" spans="1:19" x14ac:dyDescent="0.35">
      <c r="A96" s="59" t="s">
        <v>180</v>
      </c>
      <c r="B96" s="29" t="s">
        <v>181</v>
      </c>
      <c r="C96" s="28" t="s">
        <v>182</v>
      </c>
      <c r="D96" s="28" t="s">
        <v>183</v>
      </c>
      <c r="E96" s="28" t="s">
        <v>139</v>
      </c>
      <c r="F96" s="28" t="s">
        <v>169</v>
      </c>
      <c r="G96" s="41" t="s">
        <v>270</v>
      </c>
      <c r="H96" s="32" t="s">
        <v>185</v>
      </c>
      <c r="I96" s="28">
        <v>40</v>
      </c>
      <c r="J96" s="28" t="s">
        <v>22</v>
      </c>
      <c r="K96" s="28">
        <v>0.8</v>
      </c>
      <c r="L96" s="28" t="s">
        <v>52</v>
      </c>
      <c r="M96" s="28">
        <v>2</v>
      </c>
      <c r="N96" s="32" t="s">
        <v>186</v>
      </c>
      <c r="O96" s="33">
        <f>52/2</f>
        <v>26</v>
      </c>
      <c r="P96" s="78"/>
      <c r="Q96" s="61"/>
      <c r="R96" s="71"/>
      <c r="S96" s="72"/>
    </row>
    <row r="97" spans="1:19" ht="43.5" x14ac:dyDescent="0.35">
      <c r="A97" s="59" t="s">
        <v>180</v>
      </c>
      <c r="B97" s="29" t="s">
        <v>187</v>
      </c>
      <c r="C97" s="28" t="s">
        <v>182</v>
      </c>
      <c r="D97" s="28" t="s">
        <v>183</v>
      </c>
      <c r="E97" s="28" t="s">
        <v>139</v>
      </c>
      <c r="F97" s="28" t="s">
        <v>169</v>
      </c>
      <c r="G97" s="41" t="s">
        <v>269</v>
      </c>
      <c r="H97" s="38" t="s">
        <v>188</v>
      </c>
      <c r="I97" s="39">
        <v>40</v>
      </c>
      <c r="J97" s="39" t="s">
        <v>22</v>
      </c>
      <c r="K97" s="39">
        <v>0.8</v>
      </c>
      <c r="L97" s="39" t="s">
        <v>52</v>
      </c>
      <c r="M97" s="39">
        <v>2</v>
      </c>
      <c r="N97" s="38" t="s">
        <v>189</v>
      </c>
      <c r="O97" s="69">
        <f>(4+2)+((52-2)/2)</f>
        <v>31</v>
      </c>
      <c r="P97" s="62">
        <v>100</v>
      </c>
      <c r="Q97" s="107">
        <v>1</v>
      </c>
      <c r="R97" s="73" t="s">
        <v>141</v>
      </c>
      <c r="S97" s="80"/>
    </row>
    <row r="98" spans="1:19" x14ac:dyDescent="0.35">
      <c r="A98" s="59" t="s">
        <v>180</v>
      </c>
      <c r="B98" s="29" t="s">
        <v>187</v>
      </c>
      <c r="C98" s="28" t="s">
        <v>182</v>
      </c>
      <c r="D98" s="28" t="s">
        <v>183</v>
      </c>
      <c r="E98" s="28" t="s">
        <v>139</v>
      </c>
      <c r="F98" s="28" t="s">
        <v>169</v>
      </c>
      <c r="G98" s="41" t="s">
        <v>270</v>
      </c>
      <c r="H98" s="38" t="s">
        <v>188</v>
      </c>
      <c r="I98" s="39">
        <v>40</v>
      </c>
      <c r="J98" s="39" t="s">
        <v>22</v>
      </c>
      <c r="K98" s="39">
        <v>0.8</v>
      </c>
      <c r="L98" s="39" t="s">
        <v>52</v>
      </c>
      <c r="M98" s="39">
        <v>2</v>
      </c>
      <c r="N98" s="38" t="s">
        <v>189</v>
      </c>
      <c r="O98" s="69">
        <f>52/2</f>
        <v>26</v>
      </c>
      <c r="P98" s="65"/>
      <c r="Q98" s="107"/>
      <c r="R98" s="73"/>
      <c r="S98" s="80"/>
    </row>
    <row r="99" spans="1:19" ht="43.5" x14ac:dyDescent="0.35">
      <c r="A99" s="59" t="s">
        <v>180</v>
      </c>
      <c r="B99" s="29"/>
      <c r="C99" s="28" t="s">
        <v>190</v>
      </c>
      <c r="D99" s="28" t="s">
        <v>183</v>
      </c>
      <c r="E99" s="28" t="s">
        <v>191</v>
      </c>
      <c r="F99" s="28" t="s">
        <v>169</v>
      </c>
      <c r="G99" s="41" t="s">
        <v>269</v>
      </c>
      <c r="H99" s="32" t="s">
        <v>192</v>
      </c>
      <c r="I99" s="28">
        <v>40</v>
      </c>
      <c r="J99" s="28" t="s">
        <v>22</v>
      </c>
      <c r="K99" s="28">
        <v>0.8</v>
      </c>
      <c r="L99" s="28" t="s">
        <v>52</v>
      </c>
      <c r="M99" s="28">
        <v>2</v>
      </c>
      <c r="N99" s="32" t="s">
        <v>193</v>
      </c>
      <c r="O99" s="69">
        <f>(4+2)+((52-2)/2)</f>
        <v>31</v>
      </c>
      <c r="P99" s="62">
        <v>90.326089997633446</v>
      </c>
      <c r="Q99" s="63">
        <v>2</v>
      </c>
      <c r="R99" s="48" t="s">
        <v>194</v>
      </c>
      <c r="S99" s="70"/>
    </row>
    <row r="100" spans="1:19" x14ac:dyDescent="0.35">
      <c r="A100" s="59" t="s">
        <v>180</v>
      </c>
      <c r="B100" s="29"/>
      <c r="C100" s="28" t="s">
        <v>190</v>
      </c>
      <c r="D100" s="28" t="s">
        <v>183</v>
      </c>
      <c r="E100" s="28" t="s">
        <v>191</v>
      </c>
      <c r="F100" s="28" t="s">
        <v>169</v>
      </c>
      <c r="G100" s="41" t="s">
        <v>270</v>
      </c>
      <c r="H100" s="32" t="s">
        <v>192</v>
      </c>
      <c r="I100" s="28">
        <v>40</v>
      </c>
      <c r="J100" s="28" t="s">
        <v>22</v>
      </c>
      <c r="K100" s="28">
        <v>0.8</v>
      </c>
      <c r="L100" s="28" t="s">
        <v>52</v>
      </c>
      <c r="M100" s="28">
        <v>2</v>
      </c>
      <c r="N100" s="32" t="s">
        <v>193</v>
      </c>
      <c r="O100" s="69">
        <f>52/2</f>
        <v>26</v>
      </c>
      <c r="P100" s="65"/>
      <c r="Q100" s="66"/>
      <c r="R100" s="73"/>
      <c r="S100" s="80"/>
    </row>
    <row r="101" spans="1:19" ht="43.5" x14ac:dyDescent="0.35">
      <c r="A101" s="59" t="s">
        <v>180</v>
      </c>
      <c r="B101" s="40" t="s">
        <v>195</v>
      </c>
      <c r="C101" s="28" t="s">
        <v>196</v>
      </c>
      <c r="D101" s="28" t="s">
        <v>183</v>
      </c>
      <c r="E101" s="28" t="s">
        <v>31</v>
      </c>
      <c r="F101" s="28" t="s">
        <v>169</v>
      </c>
      <c r="G101" s="41" t="s">
        <v>269</v>
      </c>
      <c r="H101" s="38" t="s">
        <v>50</v>
      </c>
      <c r="I101" s="39" t="s">
        <v>197</v>
      </c>
      <c r="J101" s="39" t="s">
        <v>198</v>
      </c>
      <c r="K101" s="39" t="s">
        <v>199</v>
      </c>
      <c r="L101" s="39" t="s">
        <v>52</v>
      </c>
      <c r="M101" s="39" t="s">
        <v>200</v>
      </c>
      <c r="N101" s="38" t="s">
        <v>99</v>
      </c>
      <c r="O101" s="69">
        <f>(4+2)+((52-2)/2)</f>
        <v>31</v>
      </c>
      <c r="P101" s="62">
        <v>88.835043649052707</v>
      </c>
      <c r="Q101" s="63">
        <v>3</v>
      </c>
      <c r="R101" s="48" t="s">
        <v>201</v>
      </c>
      <c r="S101" s="70"/>
    </row>
    <row r="102" spans="1:19" x14ac:dyDescent="0.35">
      <c r="A102" s="59" t="s">
        <v>180</v>
      </c>
      <c r="B102" s="40" t="s">
        <v>195</v>
      </c>
      <c r="C102" s="28" t="s">
        <v>196</v>
      </c>
      <c r="D102" s="28" t="s">
        <v>183</v>
      </c>
      <c r="E102" s="28" t="s">
        <v>31</v>
      </c>
      <c r="F102" s="28" t="s">
        <v>169</v>
      </c>
      <c r="G102" s="41" t="s">
        <v>270</v>
      </c>
      <c r="H102" s="38" t="s">
        <v>50</v>
      </c>
      <c r="I102" s="39" t="s">
        <v>197</v>
      </c>
      <c r="J102" s="39" t="s">
        <v>198</v>
      </c>
      <c r="K102" s="39" t="s">
        <v>199</v>
      </c>
      <c r="L102" s="39" t="s">
        <v>52</v>
      </c>
      <c r="M102" s="39" t="s">
        <v>200</v>
      </c>
      <c r="N102" s="38" t="s">
        <v>99</v>
      </c>
      <c r="O102" s="69">
        <f>52/2</f>
        <v>26</v>
      </c>
      <c r="P102" s="65"/>
      <c r="Q102" s="66"/>
      <c r="R102" s="73"/>
      <c r="S102" s="80"/>
    </row>
    <row r="103" spans="1:19" ht="43.5" x14ac:dyDescent="0.35">
      <c r="A103" s="59" t="s">
        <v>180</v>
      </c>
      <c r="B103" s="29" t="s">
        <v>212</v>
      </c>
      <c r="C103" s="28" t="s">
        <v>213</v>
      </c>
      <c r="D103" s="28" t="s">
        <v>183</v>
      </c>
      <c r="E103" s="28" t="s">
        <v>214</v>
      </c>
      <c r="F103" s="28" t="s">
        <v>169</v>
      </c>
      <c r="G103" s="41" t="s">
        <v>269</v>
      </c>
      <c r="H103" s="38" t="s">
        <v>215</v>
      </c>
      <c r="I103" s="39">
        <v>40</v>
      </c>
      <c r="J103" s="39" t="s">
        <v>216</v>
      </c>
      <c r="K103" s="39">
        <v>0.4</v>
      </c>
      <c r="L103" s="39" t="s">
        <v>52</v>
      </c>
      <c r="M103" s="39">
        <v>2</v>
      </c>
      <c r="N103" s="38" t="s">
        <v>99</v>
      </c>
      <c r="O103" s="69">
        <f>(4+2)+((52-2)/2)</f>
        <v>31</v>
      </c>
      <c r="P103" s="62">
        <v>19.19336603120481</v>
      </c>
      <c r="Q103" s="63">
        <v>4</v>
      </c>
      <c r="R103" s="48" t="s">
        <v>217</v>
      </c>
      <c r="S103" s="70"/>
    </row>
    <row r="104" spans="1:19" x14ac:dyDescent="0.35">
      <c r="A104" s="59" t="s">
        <v>180</v>
      </c>
      <c r="B104" s="29" t="s">
        <v>212</v>
      </c>
      <c r="C104" s="28" t="s">
        <v>213</v>
      </c>
      <c r="D104" s="28" t="s">
        <v>183</v>
      </c>
      <c r="E104" s="28" t="s">
        <v>214</v>
      </c>
      <c r="F104" s="28" t="s">
        <v>169</v>
      </c>
      <c r="G104" s="41" t="s">
        <v>270</v>
      </c>
      <c r="H104" s="38" t="s">
        <v>215</v>
      </c>
      <c r="I104" s="39">
        <v>40</v>
      </c>
      <c r="J104" s="39" t="s">
        <v>216</v>
      </c>
      <c r="K104" s="39">
        <v>0.4</v>
      </c>
      <c r="L104" s="39" t="s">
        <v>52</v>
      </c>
      <c r="M104" s="39">
        <v>2</v>
      </c>
      <c r="N104" s="38" t="s">
        <v>99</v>
      </c>
      <c r="O104" s="69">
        <f>52/2</f>
        <v>26</v>
      </c>
      <c r="P104" s="60"/>
      <c r="Q104" s="61"/>
      <c r="R104" s="71"/>
      <c r="S104" s="72"/>
    </row>
    <row r="105" spans="1:19" ht="8.25" customHeight="1" x14ac:dyDescent="0.35">
      <c r="A105" s="196"/>
      <c r="B105" s="197"/>
      <c r="C105" s="197"/>
      <c r="D105" s="197"/>
      <c r="E105" s="197"/>
      <c r="F105" s="197"/>
      <c r="G105" s="197"/>
      <c r="H105" s="197"/>
      <c r="I105" s="197"/>
      <c r="J105" s="197"/>
      <c r="K105" s="197"/>
      <c r="L105" s="197"/>
      <c r="M105" s="197"/>
      <c r="N105" s="197"/>
      <c r="O105" s="197"/>
      <c r="P105" s="197"/>
      <c r="Q105" s="197"/>
      <c r="R105" s="197"/>
      <c r="S105" s="198"/>
    </row>
    <row r="106" spans="1:19" ht="28.5" customHeight="1" x14ac:dyDescent="0.35">
      <c r="A106" s="59"/>
      <c r="B106" s="29"/>
      <c r="C106" s="28"/>
      <c r="D106" s="28"/>
      <c r="E106" s="28"/>
      <c r="F106" s="30" t="s">
        <v>172</v>
      </c>
      <c r="G106" s="41"/>
      <c r="H106" s="32"/>
      <c r="I106" s="28"/>
      <c r="J106" s="28"/>
      <c r="K106" s="28"/>
      <c r="L106" s="28"/>
      <c r="M106" s="28"/>
      <c r="N106" s="32"/>
      <c r="O106" s="33"/>
      <c r="P106" s="35"/>
      <c r="Q106" s="35"/>
      <c r="R106" s="32"/>
      <c r="S106" s="28"/>
    </row>
    <row r="107" spans="1:19" x14ac:dyDescent="0.35">
      <c r="A107" s="59" t="s">
        <v>180</v>
      </c>
      <c r="B107" s="29" t="s">
        <v>181</v>
      </c>
      <c r="C107" s="28" t="s">
        <v>182</v>
      </c>
      <c r="D107" s="28" t="s">
        <v>183</v>
      </c>
      <c r="E107" s="28" t="s">
        <v>139</v>
      </c>
      <c r="F107" s="28" t="s">
        <v>172</v>
      </c>
      <c r="G107" s="41" t="s">
        <v>271</v>
      </c>
      <c r="H107" s="32" t="s">
        <v>185</v>
      </c>
      <c r="I107" s="28">
        <v>40</v>
      </c>
      <c r="J107" s="28" t="s">
        <v>22</v>
      </c>
      <c r="K107" s="28">
        <v>0.8</v>
      </c>
      <c r="L107" s="28" t="s">
        <v>52</v>
      </c>
      <c r="M107" s="28">
        <v>2</v>
      </c>
      <c r="N107" s="32" t="s">
        <v>186</v>
      </c>
      <c r="O107" s="33">
        <f>(4+2)+(52-2)/2</f>
        <v>31</v>
      </c>
      <c r="P107" s="81">
        <v>100</v>
      </c>
      <c r="Q107" s="63">
        <v>1</v>
      </c>
      <c r="R107" s="48" t="s">
        <v>141</v>
      </c>
      <c r="S107" s="70"/>
    </row>
    <row r="108" spans="1:19" x14ac:dyDescent="0.35">
      <c r="A108" s="59" t="s">
        <v>180</v>
      </c>
      <c r="B108" s="29" t="s">
        <v>181</v>
      </c>
      <c r="C108" s="28" t="s">
        <v>182</v>
      </c>
      <c r="D108" s="28" t="s">
        <v>183</v>
      </c>
      <c r="E108" s="28" t="s">
        <v>139</v>
      </c>
      <c r="F108" s="28" t="s">
        <v>172</v>
      </c>
      <c r="G108" s="41" t="s">
        <v>272</v>
      </c>
      <c r="H108" s="32" t="s">
        <v>185</v>
      </c>
      <c r="I108" s="28">
        <v>40</v>
      </c>
      <c r="J108" s="28" t="s">
        <v>22</v>
      </c>
      <c r="K108" s="28">
        <v>0.8</v>
      </c>
      <c r="L108" s="28" t="s">
        <v>52</v>
      </c>
      <c r="M108" s="28">
        <v>2</v>
      </c>
      <c r="N108" s="32" t="s">
        <v>186</v>
      </c>
      <c r="O108" s="33">
        <f>52/2</f>
        <v>26</v>
      </c>
      <c r="P108" s="78"/>
      <c r="Q108" s="61"/>
      <c r="R108" s="71"/>
      <c r="S108" s="72"/>
    </row>
    <row r="109" spans="1:19" x14ac:dyDescent="0.35">
      <c r="A109" s="59" t="s">
        <v>180</v>
      </c>
      <c r="B109" s="29" t="s">
        <v>187</v>
      </c>
      <c r="C109" s="28" t="s">
        <v>182</v>
      </c>
      <c r="D109" s="28" t="s">
        <v>183</v>
      </c>
      <c r="E109" s="28" t="s">
        <v>139</v>
      </c>
      <c r="F109" s="28" t="s">
        <v>172</v>
      </c>
      <c r="G109" s="41" t="s">
        <v>271</v>
      </c>
      <c r="H109" s="38" t="s">
        <v>188</v>
      </c>
      <c r="I109" s="39">
        <v>40</v>
      </c>
      <c r="J109" s="39" t="s">
        <v>22</v>
      </c>
      <c r="K109" s="39">
        <v>0.8</v>
      </c>
      <c r="L109" s="39" t="s">
        <v>52</v>
      </c>
      <c r="M109" s="39">
        <v>2</v>
      </c>
      <c r="N109" s="38" t="s">
        <v>189</v>
      </c>
      <c r="O109" s="33">
        <f>(4+2)+(52-2)/2</f>
        <v>31</v>
      </c>
      <c r="P109" s="81">
        <v>100</v>
      </c>
      <c r="Q109" s="63">
        <v>1</v>
      </c>
      <c r="R109" s="48" t="s">
        <v>141</v>
      </c>
      <c r="S109" s="70"/>
    </row>
    <row r="110" spans="1:19" x14ac:dyDescent="0.35">
      <c r="A110" s="59" t="s">
        <v>180</v>
      </c>
      <c r="B110" s="29" t="s">
        <v>187</v>
      </c>
      <c r="C110" s="28" t="s">
        <v>182</v>
      </c>
      <c r="D110" s="28" t="s">
        <v>183</v>
      </c>
      <c r="E110" s="28" t="s">
        <v>139</v>
      </c>
      <c r="F110" s="28" t="s">
        <v>172</v>
      </c>
      <c r="G110" s="41" t="s">
        <v>272</v>
      </c>
      <c r="H110" s="38" t="s">
        <v>188</v>
      </c>
      <c r="I110" s="39">
        <v>40</v>
      </c>
      <c r="J110" s="39" t="s">
        <v>22</v>
      </c>
      <c r="K110" s="39">
        <v>0.8</v>
      </c>
      <c r="L110" s="39" t="s">
        <v>52</v>
      </c>
      <c r="M110" s="39">
        <v>2</v>
      </c>
      <c r="N110" s="38" t="s">
        <v>189</v>
      </c>
      <c r="O110" s="33">
        <f>52/2</f>
        <v>26</v>
      </c>
      <c r="P110" s="78"/>
      <c r="Q110" s="61"/>
      <c r="R110" s="71"/>
      <c r="S110" s="72"/>
    </row>
    <row r="111" spans="1:19" x14ac:dyDescent="0.35">
      <c r="A111" s="59" t="s">
        <v>180</v>
      </c>
      <c r="B111" s="29"/>
      <c r="C111" s="28" t="s">
        <v>190</v>
      </c>
      <c r="D111" s="28" t="s">
        <v>183</v>
      </c>
      <c r="E111" s="28" t="s">
        <v>191</v>
      </c>
      <c r="F111" s="28" t="s">
        <v>172</v>
      </c>
      <c r="G111" s="41" t="s">
        <v>271</v>
      </c>
      <c r="H111" s="32" t="s">
        <v>192</v>
      </c>
      <c r="I111" s="28">
        <v>40</v>
      </c>
      <c r="J111" s="28" t="s">
        <v>22</v>
      </c>
      <c r="K111" s="28">
        <v>0.8</v>
      </c>
      <c r="L111" s="28" t="s">
        <v>52</v>
      </c>
      <c r="M111" s="28">
        <v>2</v>
      </c>
      <c r="N111" s="32" t="s">
        <v>193</v>
      </c>
      <c r="O111" s="33">
        <f>(4+2)+(52-2)/2</f>
        <v>31</v>
      </c>
      <c r="P111" s="62">
        <v>90.326089997633446</v>
      </c>
      <c r="Q111" s="63">
        <v>2</v>
      </c>
      <c r="R111" s="48" t="s">
        <v>194</v>
      </c>
      <c r="S111" s="70"/>
    </row>
    <row r="112" spans="1:19" x14ac:dyDescent="0.35">
      <c r="A112" s="59" t="s">
        <v>180</v>
      </c>
      <c r="B112" s="29"/>
      <c r="C112" s="28" t="s">
        <v>190</v>
      </c>
      <c r="D112" s="28" t="s">
        <v>183</v>
      </c>
      <c r="E112" s="28" t="s">
        <v>191</v>
      </c>
      <c r="F112" s="28" t="s">
        <v>172</v>
      </c>
      <c r="G112" s="41" t="s">
        <v>272</v>
      </c>
      <c r="H112" s="32" t="s">
        <v>192</v>
      </c>
      <c r="I112" s="28">
        <v>40</v>
      </c>
      <c r="J112" s="28" t="s">
        <v>22</v>
      </c>
      <c r="K112" s="28">
        <v>0.8</v>
      </c>
      <c r="L112" s="28" t="s">
        <v>52</v>
      </c>
      <c r="M112" s="28">
        <v>2</v>
      </c>
      <c r="N112" s="32" t="s">
        <v>193</v>
      </c>
      <c r="O112" s="33">
        <f>52/2</f>
        <v>26</v>
      </c>
      <c r="P112" s="65"/>
      <c r="Q112" s="66"/>
      <c r="R112" s="73"/>
      <c r="S112" s="80"/>
    </row>
    <row r="113" spans="1:19" x14ac:dyDescent="0.35">
      <c r="A113" s="59" t="s">
        <v>180</v>
      </c>
      <c r="B113" s="40" t="s">
        <v>195</v>
      </c>
      <c r="C113" s="28" t="s">
        <v>196</v>
      </c>
      <c r="D113" s="28" t="s">
        <v>183</v>
      </c>
      <c r="E113" s="28" t="s">
        <v>31</v>
      </c>
      <c r="F113" s="28" t="s">
        <v>172</v>
      </c>
      <c r="G113" s="41" t="s">
        <v>271</v>
      </c>
      <c r="H113" s="38" t="s">
        <v>50</v>
      </c>
      <c r="I113" s="39" t="s">
        <v>197</v>
      </c>
      <c r="J113" s="39" t="s">
        <v>198</v>
      </c>
      <c r="K113" s="39" t="s">
        <v>199</v>
      </c>
      <c r="L113" s="39" t="s">
        <v>52</v>
      </c>
      <c r="M113" s="39" t="s">
        <v>200</v>
      </c>
      <c r="N113" s="38" t="s">
        <v>99</v>
      </c>
      <c r="O113" s="33">
        <f>(4+2)+(52-2)/2</f>
        <v>31</v>
      </c>
      <c r="P113" s="62">
        <v>88.835043649052707</v>
      </c>
      <c r="Q113" s="63">
        <v>3</v>
      </c>
      <c r="R113" s="48" t="s">
        <v>201</v>
      </c>
      <c r="S113" s="70"/>
    </row>
    <row r="114" spans="1:19" x14ac:dyDescent="0.35">
      <c r="A114" s="59" t="s">
        <v>180</v>
      </c>
      <c r="B114" s="40" t="s">
        <v>195</v>
      </c>
      <c r="C114" s="28" t="s">
        <v>196</v>
      </c>
      <c r="D114" s="28" t="s">
        <v>183</v>
      </c>
      <c r="E114" s="28" t="s">
        <v>31</v>
      </c>
      <c r="F114" s="28" t="s">
        <v>172</v>
      </c>
      <c r="G114" s="41" t="s">
        <v>272</v>
      </c>
      <c r="H114" s="38" t="s">
        <v>50</v>
      </c>
      <c r="I114" s="39" t="s">
        <v>197</v>
      </c>
      <c r="J114" s="39" t="s">
        <v>198</v>
      </c>
      <c r="K114" s="39" t="s">
        <v>199</v>
      </c>
      <c r="L114" s="39" t="s">
        <v>52</v>
      </c>
      <c r="M114" s="39" t="s">
        <v>200</v>
      </c>
      <c r="N114" s="38" t="s">
        <v>99</v>
      </c>
      <c r="O114" s="33">
        <f>52/2</f>
        <v>26</v>
      </c>
      <c r="P114" s="65"/>
      <c r="Q114" s="66"/>
      <c r="R114" s="73"/>
      <c r="S114" s="80"/>
    </row>
    <row r="115" spans="1:19" x14ac:dyDescent="0.35">
      <c r="A115" s="59" t="s">
        <v>180</v>
      </c>
      <c r="B115" s="29" t="s">
        <v>212</v>
      </c>
      <c r="C115" s="28" t="s">
        <v>213</v>
      </c>
      <c r="D115" s="28" t="s">
        <v>183</v>
      </c>
      <c r="E115" s="28" t="s">
        <v>214</v>
      </c>
      <c r="F115" s="28" t="s">
        <v>172</v>
      </c>
      <c r="G115" s="41" t="s">
        <v>271</v>
      </c>
      <c r="H115" s="38" t="s">
        <v>215</v>
      </c>
      <c r="I115" s="39">
        <v>40</v>
      </c>
      <c r="J115" s="39" t="s">
        <v>216</v>
      </c>
      <c r="K115" s="39">
        <v>0.4</v>
      </c>
      <c r="L115" s="39" t="s">
        <v>52</v>
      </c>
      <c r="M115" s="39">
        <v>2</v>
      </c>
      <c r="N115" s="38" t="s">
        <v>99</v>
      </c>
      <c r="O115" s="33">
        <f>(4+2)+(52-2)/2</f>
        <v>31</v>
      </c>
      <c r="P115" s="62">
        <v>19.19336603120481</v>
      </c>
      <c r="Q115" s="63">
        <v>4</v>
      </c>
      <c r="R115" s="48" t="s">
        <v>217</v>
      </c>
      <c r="S115" s="70"/>
    </row>
    <row r="116" spans="1:19" x14ac:dyDescent="0.35">
      <c r="A116" s="59" t="s">
        <v>180</v>
      </c>
      <c r="B116" s="29" t="s">
        <v>212</v>
      </c>
      <c r="C116" s="28" t="s">
        <v>213</v>
      </c>
      <c r="D116" s="28" t="s">
        <v>183</v>
      </c>
      <c r="E116" s="28" t="s">
        <v>214</v>
      </c>
      <c r="F116" s="28" t="s">
        <v>172</v>
      </c>
      <c r="G116" s="41" t="s">
        <v>272</v>
      </c>
      <c r="H116" s="38" t="s">
        <v>215</v>
      </c>
      <c r="I116" s="39">
        <v>40</v>
      </c>
      <c r="J116" s="39" t="s">
        <v>216</v>
      </c>
      <c r="K116" s="39">
        <v>0.4</v>
      </c>
      <c r="L116" s="39" t="s">
        <v>52</v>
      </c>
      <c r="M116" s="39">
        <v>2</v>
      </c>
      <c r="N116" s="38" t="s">
        <v>99</v>
      </c>
      <c r="O116" s="33">
        <f>52/2</f>
        <v>26</v>
      </c>
      <c r="P116" s="65"/>
      <c r="Q116" s="66"/>
      <c r="R116" s="73"/>
      <c r="S116" s="80"/>
    </row>
    <row r="117" spans="1:19" ht="63" customHeight="1" x14ac:dyDescent="0.35">
      <c r="A117" s="59" t="s">
        <v>229</v>
      </c>
      <c r="B117" s="29" t="s">
        <v>230</v>
      </c>
      <c r="C117" s="28" t="s">
        <v>231</v>
      </c>
      <c r="D117" s="28" t="s">
        <v>232</v>
      </c>
      <c r="E117" s="32" t="s">
        <v>233</v>
      </c>
      <c r="F117" s="28" t="s">
        <v>172</v>
      </c>
      <c r="G117" s="41" t="s">
        <v>273</v>
      </c>
      <c r="H117" s="68" t="s">
        <v>50</v>
      </c>
      <c r="I117" s="68" t="s">
        <v>221</v>
      </c>
      <c r="J117" s="68" t="s">
        <v>22</v>
      </c>
      <c r="K117" s="68" t="s">
        <v>158</v>
      </c>
      <c r="L117" s="68" t="s">
        <v>78</v>
      </c>
      <c r="M117" s="68" t="s">
        <v>158</v>
      </c>
      <c r="N117" s="68" t="s">
        <v>235</v>
      </c>
      <c r="O117" s="33">
        <f>((2+1)+((52-2)/4))</f>
        <v>15.5</v>
      </c>
      <c r="P117" s="62">
        <v>12.342955354746866</v>
      </c>
      <c r="Q117" s="63" t="s">
        <v>274</v>
      </c>
      <c r="R117" s="48" t="s">
        <v>236</v>
      </c>
      <c r="S117" s="48" t="s">
        <v>237</v>
      </c>
    </row>
    <row r="118" spans="1:19" ht="29" x14ac:dyDescent="0.35">
      <c r="A118" s="59" t="s">
        <v>229</v>
      </c>
      <c r="B118" s="29" t="s">
        <v>230</v>
      </c>
      <c r="C118" s="28" t="s">
        <v>231</v>
      </c>
      <c r="D118" s="28" t="s">
        <v>232</v>
      </c>
      <c r="E118" s="32" t="s">
        <v>233</v>
      </c>
      <c r="F118" s="28" t="s">
        <v>172</v>
      </c>
      <c r="G118" s="31" t="s">
        <v>275</v>
      </c>
      <c r="H118" s="68" t="s">
        <v>50</v>
      </c>
      <c r="I118" s="68" t="s">
        <v>221</v>
      </c>
      <c r="J118" s="68" t="s">
        <v>22</v>
      </c>
      <c r="K118" s="68" t="s">
        <v>158</v>
      </c>
      <c r="L118" s="68" t="s">
        <v>78</v>
      </c>
      <c r="M118" s="68" t="s">
        <v>158</v>
      </c>
      <c r="N118" s="68" t="s">
        <v>235</v>
      </c>
      <c r="O118" s="33">
        <f>(52/4)</f>
        <v>13</v>
      </c>
      <c r="P118" s="65"/>
      <c r="Q118" s="66"/>
      <c r="R118" s="73"/>
      <c r="S118" s="80"/>
    </row>
    <row r="119" spans="1:19" ht="63" customHeight="1" x14ac:dyDescent="0.35">
      <c r="A119" s="59" t="s">
        <v>229</v>
      </c>
      <c r="B119" s="108" t="s">
        <v>276</v>
      </c>
      <c r="C119" s="28" t="s">
        <v>231</v>
      </c>
      <c r="D119" s="28" t="s">
        <v>232</v>
      </c>
      <c r="E119" s="32" t="s">
        <v>233</v>
      </c>
      <c r="F119" s="28" t="s">
        <v>172</v>
      </c>
      <c r="G119" s="41" t="s">
        <v>277</v>
      </c>
      <c r="H119" s="68" t="s">
        <v>50</v>
      </c>
      <c r="I119" s="68" t="s">
        <v>157</v>
      </c>
      <c r="J119" s="68" t="s">
        <v>22</v>
      </c>
      <c r="K119" s="68" t="s">
        <v>158</v>
      </c>
      <c r="L119" s="68" t="s">
        <v>78</v>
      </c>
      <c r="M119" s="68" t="s">
        <v>158</v>
      </c>
      <c r="N119" s="68" t="s">
        <v>235</v>
      </c>
      <c r="O119" s="33">
        <f>(2+1)+ ((52-2)/4)</f>
        <v>15.5</v>
      </c>
      <c r="P119" s="62">
        <v>12.342955354746866</v>
      </c>
      <c r="Q119" s="63" t="s">
        <v>274</v>
      </c>
      <c r="R119" s="48" t="s">
        <v>236</v>
      </c>
      <c r="S119" s="48" t="s">
        <v>237</v>
      </c>
    </row>
    <row r="120" spans="1:19" ht="29" x14ac:dyDescent="0.35">
      <c r="A120" s="59" t="s">
        <v>229</v>
      </c>
      <c r="B120" s="108" t="s">
        <v>276</v>
      </c>
      <c r="C120" s="28" t="s">
        <v>231</v>
      </c>
      <c r="D120" s="28" t="s">
        <v>232</v>
      </c>
      <c r="E120" s="32" t="s">
        <v>233</v>
      </c>
      <c r="F120" s="28" t="s">
        <v>172</v>
      </c>
      <c r="G120" s="31" t="s">
        <v>278</v>
      </c>
      <c r="H120" s="68" t="s">
        <v>50</v>
      </c>
      <c r="I120" s="68" t="s">
        <v>157</v>
      </c>
      <c r="J120" s="68" t="s">
        <v>22</v>
      </c>
      <c r="K120" s="68" t="s">
        <v>158</v>
      </c>
      <c r="L120" s="68" t="s">
        <v>78</v>
      </c>
      <c r="M120" s="68" t="s">
        <v>158</v>
      </c>
      <c r="N120" s="68" t="s">
        <v>235</v>
      </c>
      <c r="O120" s="33">
        <f>(52/4)</f>
        <v>13</v>
      </c>
      <c r="P120" s="65"/>
      <c r="Q120" s="66"/>
      <c r="R120" s="73"/>
      <c r="S120" s="80"/>
    </row>
    <row r="121" spans="1:19" ht="8.25" customHeight="1" x14ac:dyDescent="0.35">
      <c r="A121" s="196"/>
      <c r="B121" s="197"/>
      <c r="C121" s="197"/>
      <c r="D121" s="197"/>
      <c r="E121" s="197"/>
      <c r="F121" s="197"/>
      <c r="G121" s="197"/>
      <c r="H121" s="197"/>
      <c r="I121" s="197"/>
      <c r="J121" s="197"/>
      <c r="K121" s="197"/>
      <c r="L121" s="197"/>
      <c r="M121" s="197"/>
      <c r="N121" s="197"/>
      <c r="O121" s="197"/>
      <c r="P121" s="197"/>
      <c r="Q121" s="197"/>
      <c r="R121" s="197"/>
      <c r="S121" s="198"/>
    </row>
    <row r="122" spans="1:19" ht="8.25" customHeight="1" x14ac:dyDescent="0.35">
      <c r="A122" s="109"/>
      <c r="B122" s="110"/>
      <c r="C122" s="111"/>
      <c r="D122" s="111"/>
      <c r="E122" s="111"/>
      <c r="F122" s="111"/>
      <c r="G122" s="112"/>
      <c r="H122" s="113"/>
      <c r="I122" s="111"/>
      <c r="J122" s="111"/>
      <c r="K122" s="111"/>
      <c r="L122" s="111"/>
      <c r="M122" s="111"/>
      <c r="N122" s="113"/>
      <c r="O122" s="111"/>
      <c r="P122" s="114"/>
      <c r="Q122" s="111"/>
      <c r="R122" s="113"/>
      <c r="S122" s="115"/>
    </row>
    <row r="124" spans="1:19" s="3" customFormat="1" ht="40.5" customHeight="1" x14ac:dyDescent="0.35">
      <c r="A124" s="28" t="s">
        <v>202</v>
      </c>
      <c r="B124" s="42" t="s">
        <v>279</v>
      </c>
      <c r="C124" s="116" t="s">
        <v>219</v>
      </c>
      <c r="D124" s="28" t="s">
        <v>205</v>
      </c>
      <c r="E124" s="28" t="s">
        <v>220</v>
      </c>
      <c r="F124" s="32" t="s">
        <v>285</v>
      </c>
      <c r="G124" s="117" t="s">
        <v>286</v>
      </c>
      <c r="H124" s="44" t="s">
        <v>228</v>
      </c>
      <c r="I124" s="44" t="s">
        <v>280</v>
      </c>
      <c r="J124" s="44" t="s">
        <v>22</v>
      </c>
      <c r="K124" s="44" t="s">
        <v>222</v>
      </c>
      <c r="L124" s="44" t="s">
        <v>58</v>
      </c>
      <c r="M124" s="44" t="s">
        <v>158</v>
      </c>
      <c r="N124" s="44" t="s">
        <v>79</v>
      </c>
      <c r="O124" s="33"/>
      <c r="P124" s="34"/>
      <c r="Q124" s="35"/>
      <c r="R124" s="32" t="s">
        <v>25</v>
      </c>
      <c r="S124" s="32" t="s">
        <v>281</v>
      </c>
    </row>
    <row r="126" spans="1:19" s="118" customFormat="1" x14ac:dyDescent="0.35">
      <c r="A126" s="1"/>
      <c r="B126" s="2"/>
      <c r="C126" s="3"/>
      <c r="D126" s="3"/>
      <c r="E126" s="3"/>
      <c r="F126" s="3"/>
      <c r="G126" s="4"/>
      <c r="H126" s="5"/>
      <c r="I126" s="3"/>
      <c r="J126" s="3"/>
      <c r="K126" s="3"/>
      <c r="L126" s="3"/>
      <c r="M126" s="3"/>
      <c r="N126" s="5"/>
      <c r="O126" s="6"/>
      <c r="P126" s="7"/>
      <c r="Q126" s="8"/>
      <c r="R126" s="5"/>
      <c r="S126" s="3"/>
    </row>
    <row r="128" spans="1:19" s="118" customFormat="1" ht="15" thickBot="1" x14ac:dyDescent="0.4">
      <c r="A128" s="1"/>
      <c r="B128" s="2"/>
      <c r="C128" s="3"/>
      <c r="D128" s="3"/>
      <c r="E128" s="3"/>
      <c r="F128" s="3"/>
      <c r="G128" s="4"/>
      <c r="H128" s="5"/>
      <c r="I128" s="3"/>
      <c r="J128" s="3"/>
      <c r="K128" s="3"/>
      <c r="L128" s="3"/>
      <c r="M128" s="3"/>
      <c r="N128" s="5"/>
      <c r="O128" s="6"/>
      <c r="P128" s="7"/>
      <c r="Q128" s="8"/>
      <c r="R128" s="5"/>
      <c r="S128" s="3"/>
    </row>
    <row r="129" spans="1:19" s="118" customFormat="1" x14ac:dyDescent="0.35">
      <c r="A129" s="1"/>
      <c r="B129" s="204" t="s">
        <v>113</v>
      </c>
      <c r="C129" s="205"/>
      <c r="D129" s="205"/>
      <c r="E129" s="206"/>
      <c r="F129" s="3"/>
      <c r="G129" s="4"/>
      <c r="H129" s="5"/>
      <c r="I129" s="3"/>
      <c r="J129" s="3"/>
      <c r="K129" s="3"/>
      <c r="L129" s="3"/>
      <c r="M129" s="3"/>
      <c r="N129" s="5"/>
      <c r="O129" s="6"/>
      <c r="P129" s="7"/>
      <c r="Q129" s="8"/>
      <c r="R129" s="5"/>
      <c r="S129" s="3"/>
    </row>
    <row r="130" spans="1:19" s="118" customFormat="1" x14ac:dyDescent="0.35">
      <c r="A130" s="1"/>
      <c r="B130" s="119"/>
      <c r="C130" s="120"/>
      <c r="D130" s="120"/>
      <c r="E130" s="121"/>
      <c r="F130" s="3"/>
      <c r="G130" s="4"/>
      <c r="H130" s="5"/>
      <c r="I130" s="3"/>
      <c r="J130" s="3"/>
      <c r="K130" s="3"/>
      <c r="L130" s="3"/>
      <c r="M130" s="3"/>
      <c r="N130" s="5"/>
      <c r="O130" s="6"/>
      <c r="P130" s="7"/>
      <c r="Q130" s="8"/>
      <c r="R130" s="5"/>
      <c r="S130" s="3"/>
    </row>
    <row r="131" spans="1:19" s="118" customFormat="1" ht="15" thickBot="1" x14ac:dyDescent="0.4">
      <c r="A131" s="1"/>
      <c r="B131" s="122" t="s">
        <v>282</v>
      </c>
      <c r="C131" s="123"/>
      <c r="D131" s="124" t="s">
        <v>283</v>
      </c>
      <c r="E131" s="125" t="s">
        <v>284</v>
      </c>
      <c r="F131" s="3"/>
      <c r="G131" s="4"/>
      <c r="H131" s="5"/>
      <c r="I131" s="3"/>
      <c r="J131" s="3"/>
      <c r="K131" s="3"/>
      <c r="L131" s="3"/>
      <c r="M131" s="3"/>
      <c r="N131" s="5"/>
      <c r="O131" s="6"/>
      <c r="P131" s="7"/>
      <c r="Q131" s="8"/>
      <c r="R131" s="5"/>
      <c r="S131" s="3"/>
    </row>
    <row r="135" spans="1:19" x14ac:dyDescent="0.35">
      <c r="B135" s="1" t="s">
        <v>287</v>
      </c>
    </row>
  </sheetData>
  <sheetProtection algorithmName="SHA-512" hashValue="XqI0F70ilKQzDlcVk2lsDTfhgV38LaHD1LlOxEyCg7JcU0iH4FRg3kPy0fWYU5HYxFZXuVyZiF3nCbBr2K2p3w==" saltValue="JgQYWv9SS4nYvvXf5/rcSQ==" spinCount="100000" sheet="1" objects="1" scenarios="1"/>
  <mergeCells count="10">
    <mergeCell ref="A93:S93"/>
    <mergeCell ref="A105:S105"/>
    <mergeCell ref="A121:S121"/>
    <mergeCell ref="B129:E129"/>
    <mergeCell ref="A2:N2"/>
    <mergeCell ref="D3:H3"/>
    <mergeCell ref="A4:N5"/>
    <mergeCell ref="A7:S7"/>
    <mergeCell ref="A39:S39"/>
    <mergeCell ref="A55:S55"/>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WorkPoint document</p:Name>
  <p:Description/>
  <p:Statement/>
  <p:PolicyItems>
    <p:PolicyItem featureId="Microsoft.Office.RecordsManagement.PolicyFeatures.PolicyAudit" staticId="0x010100C18139275C474FD78397B2DE338CEF76|8138272" UniqueId="59d10b25-d66d-44db-ad98-1a13ea121afe">
      <p:Name>Auditing</p:Name>
      <p:Description>Audits user actions on documents and list items to the Audit Log.</p:Description>
      <p:CustomData>
        <Audit>
          <Update/>
          <View/>
          <CheckInOut/>
          <MoveCopy/>
          <DeleteRestore/>
        </Audit>
      </p:CustomData>
    </p:PolicyItem>
    <p:PolicyItem featureId="Microsoft.Office.RecordsManagement.PolicyFeatures.PolicyLabel" staticId="0x010100C18139275C474FD78397B2DE338CEF76|121025833" UniqueId="ed702136-15f9-4db5-a4e4-9a4116c54955">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literal">_UIVersionString</segment>
        </label>
      </p:CustomData>
    </p:PolicyItem>
  </p:PolicyItems>
</p:Policy>
</file>

<file path=customXml/item2.xml><?xml version="1.0" encoding="utf-8"?>
<?mso-contentType ?>
<spe:Receivers xmlns:spe="http://schemas.microsoft.com/sharepoint/events">
  <Receiver>
    <Name>Policy Auditing</Name>
    <Synchronization>Synchronous</Synchronization>
    <Type>10001</Type>
    <SequenceNumber>1100</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Version=15.0.0.0,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Version=15.0.0.0, Culture=neutral, PublicKeyToken=71e9bce111e9429c</Assembly>
    <Class>Microsoft.Office.RecordsManagement.Internal.AuditHandler</Class>
    <Data/>
    <Filter/>
  </Receiver>
  <Receiver>
    <Name>Policy Label Generator</Name>
    <Synchronization>Synchronous</Synchronization>
    <Type>10001</Type>
    <SequenceNumber>1000</SequenceNumber>
    <Url/>
    <Assembly>Microsoft.Office.Policy, Version=15.0.0.0, Culture=neutral, PublicKeyToken=71e9bce111e9429c</Assembly>
    <Class>Microsoft.Office.RecordsManagement.Internal.LabelHandler</Class>
    <Data/>
    <Filter/>
  </Receiver>
  <Receiver>
    <Name>Policy Label Generator</Name>
    <Synchronization>Synchronous</Synchronization>
    <Type>10002</Type>
    <SequenceNumber>1001</SequenceNumber>
    <Url/>
    <Assembly>Microsoft.Office.Policy, Version=15.0.0.0, Culture=neutral, PublicKeyToken=71e9bce111e9429c</Assembly>
    <Class>Microsoft.Office.RecordsManagement.Internal.LabelHandler</Class>
    <Data/>
    <Filter/>
  </Receiver>
  <Receiver>
    <Name>Policy Label Generator</Name>
    <Synchronization>Synchronous</Synchronization>
    <Type>10004</Type>
    <SequenceNumber>1002</SequenceNumber>
    <Url/>
    <Assembly>Microsoft.Office.Policy, Version=15.0.0.0, Culture=neutral, PublicKeyToken=71e9bce111e9429c</Assembly>
    <Class>Microsoft.Office.RecordsManagement.Internal.LabelHandler</Class>
    <Data/>
    <Filter/>
  </Receiver>
  <Receiver>
    <Name>Policy Label Generator</Name>
    <Synchronization>Synchronous</Synchronization>
    <Type>10006</Type>
    <SequenceNumber>1003</SequenceNumber>
    <Url/>
    <Assembly>Microsoft.Office.Policy, Version=15.0.0.0, Culture=neutral, PublicKeyToken=71e9bce111e9429c</Assembly>
    <Class>Microsoft.Office.RecordsManagement.Internal.LabelHandler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kPoint document" ma:contentTypeID="0x010100C18139275C474FD78397B2DE338CEF76001FBCBAB857F83543A24C14A0A7F58470" ma:contentTypeVersion="43" ma:contentTypeDescription="Creates a new WorkPoint document" ma:contentTypeScope="" ma:versionID="bffe635fad158550b4498912ffe7ce33">
  <xsd:schema xmlns:xsd="http://www.w3.org/2001/XMLSchema" xmlns:xs="http://www.w3.org/2001/XMLSchema" xmlns:p="http://schemas.microsoft.com/office/2006/metadata/properties" xmlns:ns1="http://schemas.microsoft.com/sharepoint/v3" xmlns:ns2="bd337e7f-4f5e-4315-8148-31072f79f681" xmlns:ns3="59f48f10-c38d-47d1-95d0-1421689b7eda" xmlns:ns4="c65eb7a4-a59a-41ee-81c8-ba3267f74f30" xmlns:ns5="31a9986c-e108-4307-aee4-b32dd484b2e5" targetNamespace="http://schemas.microsoft.com/office/2006/metadata/properties" ma:root="true" ma:fieldsID="5a2ad16c7d3c7615c81aef681560dc2d" ns1:_="" ns2:_="" ns3:_="" ns4:_="" ns5:_="">
    <xsd:import namespace="http://schemas.microsoft.com/sharepoint/v3"/>
    <xsd:import namespace="bd337e7f-4f5e-4315-8148-31072f79f681"/>
    <xsd:import namespace="59f48f10-c38d-47d1-95d0-1421689b7eda"/>
    <xsd:import namespace="c65eb7a4-a59a-41ee-81c8-ba3267f74f30"/>
    <xsd:import namespace="31a9986c-e108-4307-aee4-b32dd484b2e5"/>
    <xsd:element name="properties">
      <xsd:complexType>
        <xsd:sequence>
          <xsd:element name="documentManagement">
            <xsd:complexType>
              <xsd:all>
                <xsd:element ref="ns1:DocumentType" minOccurs="0"/>
                <xsd:element ref="ns2:wpItemLocation" minOccurs="0"/>
                <xsd:element ref="ns2:ManagedMetaDatawpProjecbfcf0263" minOccurs="0"/>
                <xsd:element ref="ns3:TaxCatchAll" minOccurs="0"/>
                <xsd:element ref="ns3:TaxCatchAllLabel" minOccurs="0"/>
                <xsd:element ref="ns2:wpCreatedStage" minOccurs="0"/>
                <xsd:element ref="ns2:Received" minOccurs="0"/>
                <xsd:element ref="ns4:Sender_Receiver" minOccurs="0"/>
                <xsd:element ref="ns4:Lagringsform" minOccurs="0"/>
                <xsd:element ref="ns4:DLCPolicyLabelValue" minOccurs="0"/>
                <xsd:element ref="ns4:DLCPolicyLabelClientValue" minOccurs="0"/>
                <xsd:element ref="ns4:DLCPolicyLabelLock" minOccurs="0"/>
                <xsd:element ref="ns5:ManagedMetaDataWP_Malal30822dc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Innkomið"/>
          <xsd:enumeration value="Útsent"/>
          <xsd:enumeration value="Skýrsla"/>
          <xsd:enumeration value="Samningur"/>
          <xsd:enumeration value="Fundargerð"/>
          <xsd:enumeration value="Tilboð"/>
          <xsd:enumeration value="Annað"/>
          <xsd:enumeration value="Útboðsgögn"/>
        </xsd:restriction>
      </xsd:simpleType>
    </xsd:element>
  </xsd:schema>
  <xsd:schema xmlns:xsd="http://www.w3.org/2001/XMLSchema" xmlns:xs="http://www.w3.org/2001/XMLSchema" xmlns:dms="http://schemas.microsoft.com/office/2006/documentManagement/types" xmlns:pc="http://schemas.microsoft.com/office/infopath/2007/PartnerControls" targetNamespace="bd337e7f-4f5e-4315-8148-31072f79f681" elementFormDefault="qualified">
    <xsd:import namespace="http://schemas.microsoft.com/office/2006/documentManagement/types"/>
    <xsd:import namespace="http://schemas.microsoft.com/office/infopath/2007/PartnerControls"/>
    <xsd:element name="wpItemLocation" ma:index="9" nillable="true" ma:displayName="wpItemLocation" ma:internalName="wpItemLocation">
      <xsd:simpleType>
        <xsd:restriction base="dms:Text"/>
      </xsd:simpleType>
    </xsd:element>
    <xsd:element name="ManagedMetaDatawpProjecbfcf0263" ma:index="10" nillable="true" ma:displayName="Verkefnisnúmer" ma:internalName="ManagedMetaDatawpProjecbfcf0263" ma:readOnly="true">
      <xsd:simpleType>
        <xsd:restriction base="dms:Text"/>
      </xsd:simpleType>
    </xsd:element>
    <xsd:element name="wpCreatedStage" ma:index="13" nillable="true" ma:displayName="Created Stage" ma:internalName="wpCreatedStage" ma:readOnly="true">
      <xsd:simpleType>
        <xsd:restriction base="dms:Text"/>
      </xsd:simpleType>
    </xsd:element>
    <xsd:element name="Received" ma:index="14" nillable="true" ma:displayName="Sent/Móttekið" ma:format="DateOnly" ma:internalName="Receiv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9f48f10-c38d-47d1-95d0-1421689b7eda"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9a570322-ea16-4d8e-a0d4-d1e546658e6d}" ma:internalName="TaxCatchAll" ma:readOnly="false" ma:showField="CatchAllData" ma:web="c65eb7a4-a59a-41ee-81c8-ba3267f74f3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9a570322-ea16-4d8e-a0d4-d1e546658e6d}" ma:internalName="TaxCatchAllLabel" ma:readOnly="true" ma:showField="CatchAllDataLabel" ma:web="c65eb7a4-a59a-41ee-81c8-ba3267f74f3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5eb7a4-a59a-41ee-81c8-ba3267f74f30" elementFormDefault="qualified">
    <xsd:import namespace="http://schemas.microsoft.com/office/2006/documentManagement/types"/>
    <xsd:import namespace="http://schemas.microsoft.com/office/infopath/2007/PartnerControls"/>
    <xsd:element name="Sender_Receiver" ma:index="15" nillable="true" ma:displayName="Sendandi/Móttakandi" ma:internalName="Sender_Receiver">
      <xsd:simpleType>
        <xsd:restriction base="dms:Text">
          <xsd:maxLength value="255"/>
        </xsd:restriction>
      </xsd:simpleType>
    </xsd:element>
    <xsd:element name="Lagringsform" ma:index="16" nillable="true" ma:displayName="Form" ma:default="Stafrænt" ma:format="Dropdown" ma:internalName="Lagringsform">
      <xsd:simpleType>
        <xsd:restriction base="dms:Choice">
          <xsd:enumeration value="Stafrænt"/>
          <xsd:enumeration value="Pappír"/>
          <xsd:enumeration value="Á ekki við"/>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a9986c-e108-4307-aee4-b32dd484b2e5" elementFormDefault="qualified">
    <xsd:import namespace="http://schemas.microsoft.com/office/2006/documentManagement/types"/>
    <xsd:import namespace="http://schemas.microsoft.com/office/infopath/2007/PartnerControls"/>
    <xsd:element name="ManagedMetaDataWP_Malal30822dcd" ma:index="20" nillable="true" ma:displayName="Málalykill" ma:internalName="ManagedMetaDataWP_Malal30822dc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anagedMetaDatawpProjecbfcf0263 xmlns="bd337e7f-4f5e-4315-8148-31072f79f681">V21112</ManagedMetaDatawpProjecbfcf0263>
    <wpItemLocation xmlns="bd337e7f-4f5e-4315-8148-31072f79f681">0bbc3bd2;1359;</wpItemLocation>
    <wpCreatedStage xmlns="bd337e7f-4f5e-4315-8148-31072f79f681">Úrvinnsla</wpCreatedStage>
    <DLCPolicyLabelValue xmlns="c65eb7a4-a59a-41ee-81c8-ba3267f74f30">_UIVersionString</DLCPolicyLabelValue>
    <DocumentType xmlns="http://schemas.microsoft.com/sharepoint/v3" xsi:nil="true"/>
    <Sender_Receiver xmlns="c65eb7a4-a59a-41ee-81c8-ba3267f74f30" xsi:nil="true"/>
    <DLCPolicyLabelClientValue xmlns="c65eb7a4-a59a-41ee-81c8-ba3267f74f30">_UIVersionString</DLCPolicyLabelClientValue>
    <DLCPolicyLabelLock xmlns="c65eb7a4-a59a-41ee-81c8-ba3267f74f30" xsi:nil="true"/>
    <Lagringsform xmlns="c65eb7a4-a59a-41ee-81c8-ba3267f74f30">Stafrænt</Lagringsform>
    <Received xmlns="bd337e7f-4f5e-4315-8148-31072f79f681" xsi:nil="true"/>
    <TaxCatchAll xmlns="59f48f10-c38d-47d1-95d0-1421689b7eda"/>
    <ManagedMetaDataWP_Malal30822dcd xmlns="31a9986c-e108-4307-aee4-b32dd484b2e5">2.1 Almennt útboð</ManagedMetaDataWP_Malal30822dcd>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617125-E8C3-4BCC-9ED1-ED92CD8FD1D3}">
  <ds:schemaRefs>
    <ds:schemaRef ds:uri="office.server.policy"/>
  </ds:schemaRefs>
</ds:datastoreItem>
</file>

<file path=customXml/itemProps2.xml><?xml version="1.0" encoding="utf-8"?>
<ds:datastoreItem xmlns:ds="http://schemas.openxmlformats.org/officeDocument/2006/customXml" ds:itemID="{AA1D24D4-6634-41EA-B57A-E5FAEC5A8FC9}">
  <ds:schemaRefs>
    <ds:schemaRef ds:uri="http://schemas.microsoft.com/sharepoint/events"/>
  </ds:schemaRefs>
</ds:datastoreItem>
</file>

<file path=customXml/itemProps3.xml><?xml version="1.0" encoding="utf-8"?>
<ds:datastoreItem xmlns:ds="http://schemas.openxmlformats.org/officeDocument/2006/customXml" ds:itemID="{4323E541-5C84-4788-B14C-A741FBC2B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337e7f-4f5e-4315-8148-31072f79f681"/>
    <ds:schemaRef ds:uri="59f48f10-c38d-47d1-95d0-1421689b7eda"/>
    <ds:schemaRef ds:uri="c65eb7a4-a59a-41ee-81c8-ba3267f74f30"/>
    <ds:schemaRef ds:uri="31a9986c-e108-4307-aee4-b32dd484b2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CF7504-407F-461F-80EF-1E86D010C8CC}">
  <ds:schemaRefs>
    <ds:schemaRef ds:uri="http://schemas.microsoft.com/sharepoint/v3"/>
    <ds:schemaRef ds:uri="http://schemas.microsoft.com/office/2006/metadata/properties"/>
    <ds:schemaRef ds:uri="http://schemas.openxmlformats.org/package/2006/metadata/core-properties"/>
    <ds:schemaRef ds:uri="31a9986c-e108-4307-aee4-b32dd484b2e5"/>
    <ds:schemaRef ds:uri="http://www.w3.org/XML/1998/namespace"/>
    <ds:schemaRef ds:uri="http://schemas.microsoft.com/office/infopath/2007/PartnerControls"/>
    <ds:schemaRef ds:uri="http://purl.org/dc/terms/"/>
    <ds:schemaRef ds:uri="http://schemas.microsoft.com/office/2006/documentManagement/types"/>
    <ds:schemaRef ds:uri="bd337e7f-4f5e-4315-8148-31072f79f681"/>
    <ds:schemaRef ds:uri="c65eb7a4-a59a-41ee-81c8-ba3267f74f30"/>
    <ds:schemaRef ds:uri="59f48f10-c38d-47d1-95d0-1421689b7eda"/>
    <ds:schemaRef ds:uri="http://purl.org/dc/dcmitype/"/>
    <ds:schemaRef ds:uri="http://purl.org/dc/elements/1.1/"/>
  </ds:schemaRefs>
</ds:datastoreItem>
</file>

<file path=customXml/itemProps5.xml><?xml version="1.0" encoding="utf-8"?>
<ds:datastoreItem xmlns:ds="http://schemas.openxmlformats.org/officeDocument/2006/customXml" ds:itemID="{D3CEBB4E-941B-4B3A-A9C0-95FE544EA4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Niðurstaða 21112_ tilboðskrá 1</vt:lpstr>
      <vt:lpstr>Niðurstaða 21112_tilboðskrá 2</vt:lpstr>
      <vt:lpstr>Niðurstaða 21112_tilboðsskrá 3</vt:lpstr>
      <vt:lpstr>'Niðurstaða 21112_tilboðskrá 2'!OLE_LINK8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huldahar</dc:creator>
  <cp:lastModifiedBy>Hildur Björg Hafstein - RKAUP</cp:lastModifiedBy>
  <dcterms:created xsi:type="dcterms:W3CDTF">2020-03-31T14:18:13Z</dcterms:created>
  <dcterms:modified xsi:type="dcterms:W3CDTF">2021-08-26T15:42:18Z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0x010100C18139275C474FD78397B2DE338CEF76001FBCBAB857F83543A24C14A0A7F58470</vt:lpwstr>
  </property>
</Properties>
</file>